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824"/>
  <workbookPr codeName="ThisWorkbook" checkCompatibility="1" defaultThemeVersion="124226"/>
  <mc:AlternateContent xmlns:mc="http://schemas.openxmlformats.org/markup-compatibility/2006">
    <mc:Choice Requires="x15">
      <x15ac:absPath xmlns:x15ac="http://schemas.microsoft.com/office/spreadsheetml/2010/11/ac" url="https://heartland0.sharepoint.com/sites/hep/departments/businessoffice/FormsPolicies/"/>
    </mc:Choice>
  </mc:AlternateContent>
  <xr:revisionPtr revIDLastSave="0" documentId="8_{A99C5234-CBC3-4E0F-AF4C-FAE477FDF3EC}" xr6:coauthVersionLast="43" xr6:coauthVersionMax="43" xr10:uidLastSave="{00000000-0000-0000-0000-000000000000}"/>
  <bookViews>
    <workbookView xWindow="10560" yWindow="0" windowWidth="0" windowHeight="0" tabRatio="883" firstSheet="3" activeTab="3" xr2:uid="{00000000-000D-0000-FFFF-FFFF00000000}"/>
  </bookViews>
  <sheets>
    <sheet name="Updates Log" sheetId="6" state="hidden" r:id="rId1"/>
    <sheet name="Pay Periods" sheetId="2" state="hidden" r:id="rId2"/>
    <sheet name="Comp Time" sheetId="31" state="hidden" r:id="rId3"/>
    <sheet name="Instructions" sheetId="3" r:id="rId4"/>
    <sheet name="TS 1" sheetId="1" r:id="rId5"/>
    <sheet name="TS 2" sheetId="86" r:id="rId6"/>
    <sheet name="TS 3" sheetId="87" r:id="rId7"/>
    <sheet name="TS 4" sheetId="88" r:id="rId8"/>
    <sheet name="TS 5" sheetId="89" r:id="rId9"/>
    <sheet name="TS 6" sheetId="90" r:id="rId10"/>
    <sheet name="TS 7" sheetId="91" r:id="rId11"/>
    <sheet name="TS 8" sheetId="92" r:id="rId12"/>
    <sheet name="TS 9" sheetId="93" r:id="rId13"/>
    <sheet name="TS 10" sheetId="94" r:id="rId14"/>
    <sheet name="TS 11" sheetId="95" r:id="rId15"/>
    <sheet name="TS 12" sheetId="96" r:id="rId16"/>
    <sheet name="TS 13" sheetId="97" r:id="rId17"/>
    <sheet name="TS 14" sheetId="98" r:id="rId18"/>
    <sheet name="TS 15" sheetId="99" r:id="rId19"/>
    <sheet name="TS 16" sheetId="100" r:id="rId20"/>
    <sheet name="TS 17" sheetId="101" r:id="rId21"/>
    <sheet name="TS 18" sheetId="102" r:id="rId22"/>
    <sheet name="TS 19" sheetId="103" r:id="rId23"/>
    <sheet name="TS 20" sheetId="104" r:id="rId24"/>
    <sheet name="TS 21" sheetId="105" r:id="rId25"/>
    <sheet name="TS 22" sheetId="106" r:id="rId26"/>
    <sheet name="TS 23" sheetId="107" r:id="rId27"/>
    <sheet name="TS 24" sheetId="108" r:id="rId28"/>
    <sheet name="TS 25" sheetId="109" r:id="rId29"/>
    <sheet name="TS 26" sheetId="110" r:id="rId30"/>
    <sheet name="TS 27" sheetId="111" state="hidden" r:id="rId31"/>
  </sheets>
  <definedNames>
    <definedName name="_xlnm._FilterDatabase" localSheetId="1" hidden="1">'Pay Periods'!$A$1:$AG$26</definedName>
    <definedName name="CompTimePayPeriodRange">'Comp Time'!$B$5:$B$32</definedName>
    <definedName name="CompTimeToRolloverRange">'Comp Time'!$C$5:$C$32</definedName>
    <definedName name="DateTable">'Pay Periods'!$A$1:$E$29</definedName>
    <definedName name="DueDate">'Pay Periods'!$C:$C</definedName>
    <definedName name="DueDateNote">'Pay Periods'!$D:$D</definedName>
    <definedName name="FortyHours">1.6666666667</definedName>
    <definedName name="MinConv">0.0006944444444</definedName>
    <definedName name="PayDate">'Pay Periods'!$E:$E</definedName>
    <definedName name="PayPeriod">'Pay Periods'!$A:$A</definedName>
    <definedName name="PeriodEnding">'Pay Periods'!$B:$B</definedName>
    <definedName name="_xlnm.Print_Area" localSheetId="3">Instructions!$B$2:$K$30</definedName>
    <definedName name="_xlnm.Print_Area" localSheetId="4">'TS 1'!$B$2:$K$44</definedName>
    <definedName name="_xlnm.Print_Area" localSheetId="13">'TS 10'!$B$2:$K$44</definedName>
    <definedName name="_xlnm.Print_Area" localSheetId="14">'TS 11'!$B$2:$K$44</definedName>
    <definedName name="_xlnm.Print_Area" localSheetId="15">'TS 12'!$B$2:$K$44</definedName>
    <definedName name="_xlnm.Print_Area" localSheetId="16">'TS 13'!$B$2:$K$44</definedName>
    <definedName name="_xlnm.Print_Area" localSheetId="17">'TS 14'!$B$2:$K$44</definedName>
    <definedName name="_xlnm.Print_Area" localSheetId="18">'TS 15'!$B$2:$K$44</definedName>
    <definedName name="_xlnm.Print_Area" localSheetId="19">'TS 16'!$B$2:$K$44</definedName>
    <definedName name="_xlnm.Print_Area" localSheetId="20">'TS 17'!$B$2:$K$44</definedName>
    <definedName name="_xlnm.Print_Area" localSheetId="21">'TS 18'!$B$2:$K$44</definedName>
    <definedName name="_xlnm.Print_Area" localSheetId="22">'TS 19'!$B$2:$K$44</definedName>
    <definedName name="_xlnm.Print_Area" localSheetId="5">'TS 2'!$B$2:$K$44</definedName>
    <definedName name="_xlnm.Print_Area" localSheetId="23">'TS 20'!$B$2:$K$44</definedName>
    <definedName name="_xlnm.Print_Area" localSheetId="24">'TS 21'!$B$2:$K$44</definedName>
    <definedName name="_xlnm.Print_Area" localSheetId="25">'TS 22'!$B$2:$K$44</definedName>
    <definedName name="_xlnm.Print_Area" localSheetId="26">'TS 23'!$B$2:$K$44</definedName>
    <definedName name="_xlnm.Print_Area" localSheetId="27">'TS 24'!$B$2:$K$44</definedName>
    <definedName name="_xlnm.Print_Area" localSheetId="28">'TS 25'!$B$2:$K$44</definedName>
    <definedName name="_xlnm.Print_Area" localSheetId="29">'TS 26'!$B$2:$K$44</definedName>
    <definedName name="_xlnm.Print_Area" localSheetId="30">'TS 27'!$B$2:$K$44</definedName>
    <definedName name="_xlnm.Print_Area" localSheetId="6">'TS 3'!$B$2:$K$44</definedName>
    <definedName name="_xlnm.Print_Area" localSheetId="7">'TS 4'!$B$2:$K$44</definedName>
    <definedName name="_xlnm.Print_Area" localSheetId="8">'TS 5'!$B$2:$K$44</definedName>
    <definedName name="_xlnm.Print_Area" localSheetId="9">'TS 6'!$B$2:$K$44</definedName>
    <definedName name="_xlnm.Print_Area" localSheetId="10">'TS 7'!$B$2:$K$44</definedName>
    <definedName name="_xlnm.Print_Area" localSheetId="11">'TS 8'!$B$2:$K$44</definedName>
    <definedName name="_xlnm.Print_Area" localSheetId="12">'TS 9'!$B$2:$K$44</definedName>
    <definedName name="W1COMP" localSheetId="13">'TS 10'!$F$21</definedName>
    <definedName name="W1COMP" localSheetId="14">'TS 11'!$F$21</definedName>
    <definedName name="W1COMP" localSheetId="15">'TS 12'!$F$21</definedName>
    <definedName name="W1COMP" localSheetId="16">'TS 13'!$F$21</definedName>
    <definedName name="W1COMP" localSheetId="17">'TS 14'!$F$21</definedName>
    <definedName name="W1COMP" localSheetId="18">'TS 15'!$F$21</definedName>
    <definedName name="W1COMP" localSheetId="19">'TS 16'!$F$21</definedName>
    <definedName name="W1COMP" localSheetId="20">'TS 17'!$F$21</definedName>
    <definedName name="W1COMP" localSheetId="21">'TS 18'!$F$21</definedName>
    <definedName name="W1COMP" localSheetId="22">'TS 19'!$F$21</definedName>
    <definedName name="W1COMP" localSheetId="5">'TS 2'!$F$21</definedName>
    <definedName name="W1COMP" localSheetId="23">'TS 20'!$F$21</definedName>
    <definedName name="W1COMP" localSheetId="24">'TS 21'!$F$21</definedName>
    <definedName name="W1COMP" localSheetId="25">'TS 22'!$F$21</definedName>
    <definedName name="W1COMP" localSheetId="26">'TS 23'!$F$21</definedName>
    <definedName name="W1COMP" localSheetId="27">'TS 24'!$F$21</definedName>
    <definedName name="W1COMP" localSheetId="28">'TS 25'!$F$21</definedName>
    <definedName name="W1COMP" localSheetId="29">'TS 26'!$F$21</definedName>
    <definedName name="W1COMP" localSheetId="30">'TS 27'!$F$21</definedName>
    <definedName name="W1COMP" localSheetId="6">'TS 3'!$F$21</definedName>
    <definedName name="W1COMP" localSheetId="7">'TS 4'!$F$21</definedName>
    <definedName name="W1COMP" localSheetId="8">'TS 5'!$F$21</definedName>
    <definedName name="W1COMP" localSheetId="9">'TS 6'!$F$21</definedName>
    <definedName name="W1COMP" localSheetId="10">'TS 7'!$F$21</definedName>
    <definedName name="W1COMP" localSheetId="11">'TS 8'!$F$21</definedName>
    <definedName name="W1COMP" localSheetId="12">'TS 9'!$F$21</definedName>
    <definedName name="W1COMP">'TS 1'!$F$21</definedName>
    <definedName name="W1CompBox" localSheetId="13">'TS 10'!$N$21</definedName>
    <definedName name="W1CompBox" localSheetId="14">'TS 11'!$N$21</definedName>
    <definedName name="W1CompBox" localSheetId="15">'TS 12'!$N$21</definedName>
    <definedName name="W1CompBox" localSheetId="16">'TS 13'!$N$21</definedName>
    <definedName name="W1CompBox" localSheetId="17">'TS 14'!$N$21</definedName>
    <definedName name="W1CompBox" localSheetId="18">'TS 15'!$N$21</definedName>
    <definedName name="W1CompBox" localSheetId="19">'TS 16'!$N$21</definedName>
    <definedName name="W1CompBox" localSheetId="20">'TS 17'!$N$21</definedName>
    <definedName name="W1CompBox" localSheetId="21">'TS 18'!$N$21</definedName>
    <definedName name="W1CompBox" localSheetId="22">'TS 19'!$N$21</definedName>
    <definedName name="W1CompBox" localSheetId="5">'TS 2'!$N$21</definedName>
    <definedName name="W1CompBox" localSheetId="23">'TS 20'!$N$21</definedName>
    <definedName name="W1CompBox" localSheetId="24">'TS 21'!$N$21</definedName>
    <definedName name="W1CompBox" localSheetId="25">'TS 22'!$N$21</definedName>
    <definedName name="W1CompBox" localSheetId="26">'TS 23'!$N$21</definedName>
    <definedName name="W1CompBox" localSheetId="27">'TS 24'!$N$21</definedName>
    <definedName name="W1CompBox" localSheetId="28">'TS 25'!$N$21</definedName>
    <definedName name="W1CompBox" localSheetId="29">'TS 26'!$N$21</definedName>
    <definedName name="W1CompBox" localSheetId="30">'TS 27'!$N$21</definedName>
    <definedName name="W1CompBox" localSheetId="6">'TS 3'!$N$21</definedName>
    <definedName name="W1CompBox" localSheetId="7">'TS 4'!$N$21</definedName>
    <definedName name="W1CompBox" localSheetId="8">'TS 5'!$N$21</definedName>
    <definedName name="W1CompBox" localSheetId="9">'TS 6'!$N$21</definedName>
    <definedName name="W1CompBox" localSheetId="10">'TS 7'!$N$21</definedName>
    <definedName name="W1CompBox" localSheetId="11">'TS 8'!$N$21</definedName>
    <definedName name="W1CompBox" localSheetId="12">'TS 9'!$N$21</definedName>
    <definedName name="W1CompBox">'TS 1'!$N$21</definedName>
    <definedName name="W1Hours" localSheetId="13">'TS 10'!$J$14:$J$20</definedName>
    <definedName name="W1Hours" localSheetId="14">'TS 11'!$J$14:$J$20</definedName>
    <definedName name="W1Hours" localSheetId="15">'TS 12'!$J$14:$J$20</definedName>
    <definedName name="W1Hours" localSheetId="16">'TS 13'!$J$14:$J$20</definedName>
    <definedName name="W1Hours" localSheetId="17">'TS 14'!$J$14:$J$20</definedName>
    <definedName name="W1Hours" localSheetId="18">'TS 15'!$J$14:$J$20</definedName>
    <definedName name="W1Hours" localSheetId="19">'TS 16'!$J$14:$J$20</definedName>
    <definedName name="W1Hours" localSheetId="20">'TS 17'!$J$14:$J$20</definedName>
    <definedName name="W1Hours" localSheetId="21">'TS 18'!$J$14:$J$20</definedName>
    <definedName name="W1Hours" localSheetId="22">'TS 19'!$J$14:$J$20</definedName>
    <definedName name="W1Hours" localSheetId="5">'TS 2'!$J$14:$J$20</definedName>
    <definedName name="W1Hours" localSheetId="23">'TS 20'!$J$14:$J$20</definedName>
    <definedName name="W1Hours" localSheetId="24">'TS 21'!$J$14:$J$20</definedName>
    <definedName name="W1Hours" localSheetId="25">'TS 22'!$J$14:$J$20</definedName>
    <definedName name="W1Hours" localSheetId="26">'TS 23'!$J$14:$J$20</definedName>
    <definedName name="W1Hours" localSheetId="27">'TS 24'!$J$14:$J$20</definedName>
    <definedName name="W1Hours" localSheetId="28">'TS 25'!$J$14:$J$20</definedName>
    <definedName name="W1Hours" localSheetId="29">'TS 26'!$J$14:$J$20</definedName>
    <definedName name="W1Hours" localSheetId="30">'TS 27'!$J$14:$J$20</definedName>
    <definedName name="W1Hours" localSheetId="6">'TS 3'!$J$14:$J$20</definedName>
    <definedName name="W1Hours" localSheetId="7">'TS 4'!$J$14:$J$20</definedName>
    <definedName name="W1Hours" localSheetId="8">'TS 5'!$J$14:$J$20</definedName>
    <definedName name="W1Hours" localSheetId="9">'TS 6'!$J$14:$J$20</definedName>
    <definedName name="W1Hours" localSheetId="10">'TS 7'!$J$14:$J$20</definedName>
    <definedName name="W1Hours" localSheetId="11">'TS 8'!$J$14:$J$20</definedName>
    <definedName name="W1Hours" localSheetId="12">'TS 9'!$J$14:$J$20</definedName>
    <definedName name="W1Hours">'TS 1'!$J$14:$J$20</definedName>
    <definedName name="W1MustUseComp" localSheetId="13">'TS 10'!$K$12</definedName>
    <definedName name="W1MustUseComp" localSheetId="14">'TS 11'!$K$12</definedName>
    <definedName name="W1MustUseComp" localSheetId="15">'TS 12'!$K$12</definedName>
    <definedName name="W1MustUseComp" localSheetId="16">'TS 13'!$K$12</definedName>
    <definedName name="W1MustUseComp" localSheetId="17">'TS 14'!$K$12</definedName>
    <definedName name="W1MustUseComp" localSheetId="18">'TS 15'!$K$12</definedName>
    <definedName name="W1MustUseComp" localSheetId="19">'TS 16'!$K$12</definedName>
    <definedName name="W1MustUseComp" localSheetId="20">'TS 17'!$K$12</definedName>
    <definedName name="W1MustUseComp" localSheetId="21">'TS 18'!$K$12</definedName>
    <definedName name="W1MustUseComp" localSheetId="22">'TS 19'!$K$12</definedName>
    <definedName name="W1MustUseComp" localSheetId="5">'TS 2'!$K$12</definedName>
    <definedName name="W1MustUseComp" localSheetId="23">'TS 20'!$K$12</definedName>
    <definedName name="W1MustUseComp" localSheetId="24">'TS 21'!$K$12</definedName>
    <definedName name="W1MustUseComp" localSheetId="25">'TS 22'!$K$12</definedName>
    <definedName name="W1MustUseComp" localSheetId="26">'TS 23'!$K$12</definedName>
    <definedName name="W1MustUseComp" localSheetId="27">'TS 24'!$K$12</definedName>
    <definedName name="W1MustUseComp" localSheetId="28">'TS 25'!$K$12</definedName>
    <definedName name="W1MustUseComp" localSheetId="29">'TS 26'!$K$12</definedName>
    <definedName name="W1MustUseComp" localSheetId="30">'TS 27'!$K$12</definedName>
    <definedName name="W1MustUseComp" localSheetId="6">'TS 3'!$K$12</definedName>
    <definedName name="W1MustUseComp" localSheetId="7">'TS 4'!$K$12</definedName>
    <definedName name="W1MustUseComp" localSheetId="8">'TS 5'!$K$12</definedName>
    <definedName name="W1MustUseComp" localSheetId="9">'TS 6'!$K$12</definedName>
    <definedName name="W1MustUseComp" localSheetId="10">'TS 7'!$K$12</definedName>
    <definedName name="W1MustUseComp" localSheetId="11">'TS 8'!$K$12</definedName>
    <definedName name="W1MustUseComp" localSheetId="12">'TS 9'!$K$12</definedName>
    <definedName name="W1MustUseComp">'TS 1'!$K$12</definedName>
    <definedName name="W1Notes" localSheetId="13">'TS 10'!$G$23</definedName>
    <definedName name="W1Notes" localSheetId="14">'TS 11'!$G$23</definedName>
    <definedName name="W1Notes" localSheetId="15">'TS 12'!$G$23</definedName>
    <definedName name="W1Notes" localSheetId="16">'TS 13'!$G$23</definedName>
    <definedName name="W1Notes" localSheetId="17">'TS 14'!$G$23</definedName>
    <definedName name="W1Notes" localSheetId="18">'TS 15'!$G$23</definedName>
    <definedName name="W1Notes" localSheetId="19">'TS 16'!$G$23</definedName>
    <definedName name="W1Notes" localSheetId="20">'TS 17'!$G$23</definedName>
    <definedName name="W1Notes" localSheetId="21">'TS 18'!$G$23</definedName>
    <definedName name="W1Notes" localSheetId="22">'TS 19'!$G$23</definedName>
    <definedName name="W1Notes" localSheetId="5">'TS 2'!$G$23</definedName>
    <definedName name="W1Notes" localSheetId="23">'TS 20'!$G$23</definedName>
    <definedName name="W1Notes" localSheetId="24">'TS 21'!$G$23</definedName>
    <definedName name="W1Notes" localSheetId="25">'TS 22'!$G$23</definedName>
    <definedName name="W1Notes" localSheetId="26">'TS 23'!$G$23</definedName>
    <definedName name="W1Notes" localSheetId="27">'TS 24'!$G$23</definedName>
    <definedName name="W1Notes" localSheetId="28">'TS 25'!$G$23</definedName>
    <definedName name="W1Notes" localSheetId="29">'TS 26'!$G$23</definedName>
    <definedName name="W1Notes" localSheetId="30">'TS 27'!$G$23</definedName>
    <definedName name="W1Notes" localSheetId="6">'TS 3'!$G$23</definedName>
    <definedName name="W1Notes" localSheetId="7">'TS 4'!$G$23</definedName>
    <definedName name="W1Notes" localSheetId="8">'TS 5'!$G$23</definedName>
    <definedName name="W1Notes" localSheetId="9">'TS 6'!$G$23</definedName>
    <definedName name="W1Notes" localSheetId="10">'TS 7'!$G$23</definedName>
    <definedName name="W1Notes" localSheetId="11">'TS 8'!$G$23</definedName>
    <definedName name="W1Notes" localSheetId="12">'TS 9'!$G$23</definedName>
    <definedName name="W1Notes">'TS 1'!$G$23</definedName>
    <definedName name="W1OT" localSheetId="13">'TS 10'!$F$22</definedName>
    <definedName name="W1OT" localSheetId="14">'TS 11'!$F$22</definedName>
    <definedName name="W1OT" localSheetId="15">'TS 12'!$F$22</definedName>
    <definedName name="W1OT" localSheetId="16">'TS 13'!$F$22</definedName>
    <definedName name="W1OT" localSheetId="17">'TS 14'!$F$22</definedName>
    <definedName name="W1OT" localSheetId="18">'TS 15'!$F$22</definedName>
    <definedName name="W1OT" localSheetId="19">'TS 16'!$F$22</definedName>
    <definedName name="W1OT" localSheetId="20">'TS 17'!$F$22</definedName>
    <definedName name="W1OT" localSheetId="21">'TS 18'!$F$22</definedName>
    <definedName name="W1OT" localSheetId="22">'TS 19'!$F$22</definedName>
    <definedName name="W1OT" localSheetId="5">'TS 2'!$F$22</definedName>
    <definedName name="W1OT" localSheetId="23">'TS 20'!$F$22</definedName>
    <definedName name="W1OT" localSheetId="24">'TS 21'!$F$22</definedName>
    <definedName name="W1OT" localSheetId="25">'TS 22'!$F$22</definedName>
    <definedName name="W1OT" localSheetId="26">'TS 23'!$F$22</definedName>
    <definedName name="W1OT" localSheetId="27">'TS 24'!$F$22</definedName>
    <definedName name="W1OT" localSheetId="28">'TS 25'!$F$22</definedName>
    <definedName name="W1OT" localSheetId="29">'TS 26'!$F$22</definedName>
    <definedName name="W1OT" localSheetId="30">'TS 27'!$F$22</definedName>
    <definedName name="W1OT" localSheetId="6">'TS 3'!$F$22</definedName>
    <definedName name="W1OT" localSheetId="7">'TS 4'!$F$22</definedName>
    <definedName name="W1OT" localSheetId="8">'TS 5'!$F$22</definedName>
    <definedName name="W1OT" localSheetId="9">'TS 6'!$F$22</definedName>
    <definedName name="W1OT" localSheetId="10">'TS 7'!$F$22</definedName>
    <definedName name="W1OT" localSheetId="11">'TS 8'!$F$22</definedName>
    <definedName name="W1OT" localSheetId="12">'TS 9'!$F$22</definedName>
    <definedName name="W1OT">'TS 1'!$F$22</definedName>
    <definedName name="W1OTbox" localSheetId="13">'TS 10'!$N$22</definedName>
    <definedName name="W1OTbox" localSheetId="14">'TS 11'!$N$22</definedName>
    <definedName name="W1OTbox" localSheetId="15">'TS 12'!$N$22</definedName>
    <definedName name="W1OTbox" localSheetId="16">'TS 13'!$N$22</definedName>
    <definedName name="W1OTbox" localSheetId="17">'TS 14'!$N$22</definedName>
    <definedName name="W1OTbox" localSheetId="18">'TS 15'!$N$22</definedName>
    <definedName name="W1OTbox" localSheetId="19">'TS 16'!$N$22</definedName>
    <definedName name="W1OTbox" localSheetId="20">'TS 17'!$N$22</definedName>
    <definedName name="W1OTbox" localSheetId="21">'TS 18'!$N$22</definedName>
    <definedName name="W1OTbox" localSheetId="22">'TS 19'!$N$22</definedName>
    <definedName name="W1OTbox" localSheetId="5">'TS 2'!$N$22</definedName>
    <definedName name="W1OTbox" localSheetId="23">'TS 20'!$N$22</definedName>
    <definedName name="W1OTbox" localSheetId="24">'TS 21'!$N$22</definedName>
    <definedName name="W1OTbox" localSheetId="25">'TS 22'!$N$22</definedName>
    <definedName name="W1OTbox" localSheetId="26">'TS 23'!$N$22</definedName>
    <definedName name="W1OTbox" localSheetId="27">'TS 24'!$N$22</definedName>
    <definedName name="W1OTbox" localSheetId="28">'TS 25'!$N$22</definedName>
    <definedName name="W1OTbox" localSheetId="29">'TS 26'!$N$22</definedName>
    <definedName name="W1OTbox" localSheetId="30">'TS 27'!$N$22</definedName>
    <definedName name="W1OTbox" localSheetId="6">'TS 3'!$N$22</definedName>
    <definedName name="W1OTbox" localSheetId="7">'TS 4'!$N$22</definedName>
    <definedName name="W1OTbox" localSheetId="8">'TS 5'!$N$22</definedName>
    <definedName name="W1OTbox" localSheetId="9">'TS 6'!$N$22</definedName>
    <definedName name="W1OTbox" localSheetId="10">'TS 7'!$N$22</definedName>
    <definedName name="W1OTbox" localSheetId="11">'TS 8'!$N$22</definedName>
    <definedName name="W1OTbox" localSheetId="12">'TS 9'!$N$22</definedName>
    <definedName name="W1OTbox">'TS 1'!$N$22</definedName>
    <definedName name="W1OtherHours" localSheetId="13">'TS 10'!$I$21</definedName>
    <definedName name="W1OtherHours" localSheetId="14">'TS 11'!$I$21</definedName>
    <definedName name="W1OtherHours" localSheetId="15">'TS 12'!$I$21</definedName>
    <definedName name="W1OtherHours" localSheetId="16">'TS 13'!$I$21</definedName>
    <definedName name="W1OtherHours" localSheetId="17">'TS 14'!$I$21</definedName>
    <definedName name="W1OtherHours" localSheetId="18">'TS 15'!$I$21</definedName>
    <definedName name="W1OtherHours" localSheetId="19">'TS 16'!$I$21</definedName>
    <definedName name="W1OtherHours" localSheetId="20">'TS 17'!$I$21</definedName>
    <definedName name="W1OtherHours" localSheetId="21">'TS 18'!$I$21</definedName>
    <definedName name="W1OtherHours" localSheetId="22">'TS 19'!$I$21</definedName>
    <definedName name="W1OtherHours" localSheetId="5">'TS 2'!$I$21</definedName>
    <definedName name="W1OtherHours" localSheetId="23">'TS 20'!$I$21</definedName>
    <definedName name="W1OtherHours" localSheetId="24">'TS 21'!$I$21</definedName>
    <definedName name="W1OtherHours" localSheetId="25">'TS 22'!$I$21</definedName>
    <definedName name="W1OtherHours" localSheetId="26">'TS 23'!$I$21</definedName>
    <definedName name="W1OtherHours" localSheetId="27">'TS 24'!$I$21</definedName>
    <definedName name="W1OtherHours" localSheetId="28">'TS 25'!$I$21</definedName>
    <definedName name="W1OtherHours" localSheetId="29">'TS 26'!$I$21</definedName>
    <definedName name="W1OtherHours" localSheetId="30">'TS 27'!$I$21</definedName>
    <definedName name="W1OtherHours" localSheetId="6">'TS 3'!$I$21</definedName>
    <definedName name="W1OtherHours" localSheetId="7">'TS 4'!$I$21</definedName>
    <definedName name="W1OtherHours" localSheetId="8">'TS 5'!$I$21</definedName>
    <definedName name="W1OtherHours" localSheetId="9">'TS 6'!$I$21</definedName>
    <definedName name="W1OtherHours" localSheetId="10">'TS 7'!$I$21</definedName>
    <definedName name="W1OtherHours" localSheetId="11">'TS 8'!$I$21</definedName>
    <definedName name="W1OtherHours" localSheetId="12">'TS 9'!$I$21</definedName>
    <definedName name="W1OtherHours">'TS 1'!$I$21</definedName>
    <definedName name="W1OtReason" localSheetId="13">'TS 10'!$C$23</definedName>
    <definedName name="W1OtReason" localSheetId="14">'TS 11'!$C$23</definedName>
    <definedName name="W1OtReason" localSheetId="15">'TS 12'!$C$23</definedName>
    <definedName name="W1OtReason" localSheetId="16">'TS 13'!$C$23</definedName>
    <definedName name="W1OtReason" localSheetId="17">'TS 14'!$C$23</definedName>
    <definedName name="W1OtReason" localSheetId="18">'TS 15'!$C$23</definedName>
    <definedName name="W1OtReason" localSheetId="19">'TS 16'!$C$23</definedName>
    <definedName name="W1OtReason" localSheetId="20">'TS 17'!$C$23</definedName>
    <definedName name="W1OtReason" localSheetId="21">'TS 18'!$C$23</definedName>
    <definedName name="W1OtReason" localSheetId="22">'TS 19'!$C$23</definedName>
    <definedName name="W1OtReason" localSheetId="5">'TS 2'!$C$23</definedName>
    <definedName name="W1OtReason" localSheetId="23">'TS 20'!$C$23</definedName>
    <definedName name="W1OtReason" localSheetId="24">'TS 21'!$C$23</definedName>
    <definedName name="W1OtReason" localSheetId="25">'TS 22'!$C$23</definedName>
    <definedName name="W1OtReason" localSheetId="26">'TS 23'!$C$23</definedName>
    <definedName name="W1OtReason" localSheetId="27">'TS 24'!$C$23</definedName>
    <definedName name="W1OtReason" localSheetId="28">'TS 25'!$C$23</definedName>
    <definedName name="W1OtReason" localSheetId="29">'TS 26'!$C$23</definedName>
    <definedName name="W1OtReason" localSheetId="30">'TS 27'!$C$23</definedName>
    <definedName name="W1OtReason" localSheetId="6">'TS 3'!$C$23</definedName>
    <definedName name="W1OtReason" localSheetId="7">'TS 4'!$C$23</definedName>
    <definedName name="W1OtReason" localSheetId="8">'TS 5'!$C$23</definedName>
    <definedName name="W1OtReason" localSheetId="9">'TS 6'!$C$23</definedName>
    <definedName name="W1OtReason" localSheetId="10">'TS 7'!$C$23</definedName>
    <definedName name="W1OtReason" localSheetId="11">'TS 8'!$C$23</definedName>
    <definedName name="W1OtReason" localSheetId="12">'TS 9'!$C$23</definedName>
    <definedName name="W1OtReason">'TS 1'!$C$23</definedName>
    <definedName name="W1RawComp" localSheetId="13">'TS 10'!$M$21</definedName>
    <definedName name="W1RawComp" localSheetId="14">'TS 11'!$M$21</definedName>
    <definedName name="W1RawComp" localSheetId="15">'TS 12'!$M$21</definedName>
    <definedName name="W1RawComp" localSheetId="16">'TS 13'!$M$21</definedName>
    <definedName name="W1RawComp" localSheetId="17">'TS 14'!$M$21</definedName>
    <definedName name="W1RawComp" localSheetId="18">'TS 15'!$M$21</definedName>
    <definedName name="W1RawComp" localSheetId="19">'TS 16'!$M$21</definedName>
    <definedName name="W1RawComp" localSheetId="20">'TS 17'!$M$21</definedName>
    <definedName name="W1RawComp" localSheetId="21">'TS 18'!$M$21</definedName>
    <definedName name="W1RawComp" localSheetId="22">'TS 19'!$M$21</definedName>
    <definedName name="W1RawComp" localSheetId="5">'TS 2'!$M$21</definedName>
    <definedName name="W1RawComp" localSheetId="23">'TS 20'!$M$21</definedName>
    <definedName name="W1RawComp" localSheetId="24">'TS 21'!$M$21</definedName>
    <definedName name="W1RawComp" localSheetId="25">'TS 22'!$M$21</definedName>
    <definedName name="W1RawComp" localSheetId="26">'TS 23'!$M$21</definedName>
    <definedName name="W1RawComp" localSheetId="27">'TS 24'!$M$21</definedName>
    <definedName name="W1RawComp" localSheetId="28">'TS 25'!$M$21</definedName>
    <definedName name="W1RawComp" localSheetId="29">'TS 26'!$M$21</definedName>
    <definedName name="W1RawComp" localSheetId="30">'TS 27'!$M$21</definedName>
    <definedName name="W1RawComp" localSheetId="6">'TS 3'!$M$21</definedName>
    <definedName name="W1RawComp" localSheetId="7">'TS 4'!$M$21</definedName>
    <definedName name="W1RawComp" localSheetId="8">'TS 5'!$M$21</definedName>
    <definedName name="W1RawComp" localSheetId="9">'TS 6'!$M$21</definedName>
    <definedName name="W1RawComp" localSheetId="10">'TS 7'!$M$21</definedName>
    <definedName name="W1RawComp" localSheetId="11">'TS 8'!$M$21</definedName>
    <definedName name="W1RawComp" localSheetId="12">'TS 9'!$M$21</definedName>
    <definedName name="W1RawComp">'TS 1'!$M$21</definedName>
    <definedName name="W1RawOT" localSheetId="13">'TS 10'!$M$22</definedName>
    <definedName name="W1RawOT" localSheetId="14">'TS 11'!$M$22</definedName>
    <definedName name="W1RawOT" localSheetId="15">'TS 12'!$M$22</definedName>
    <definedName name="W1RawOT" localSheetId="16">'TS 13'!$M$22</definedName>
    <definedName name="W1RawOT" localSheetId="17">'TS 14'!$M$22</definedName>
    <definedName name="W1RawOT" localSheetId="18">'TS 15'!$M$22</definedName>
    <definedName name="W1RawOT" localSheetId="19">'TS 16'!$M$22</definedName>
    <definedName name="W1RawOT" localSheetId="20">'TS 17'!$M$22</definedName>
    <definedName name="W1RawOT" localSheetId="21">'TS 18'!$M$22</definedName>
    <definedName name="W1RawOT" localSheetId="22">'TS 19'!$M$22</definedName>
    <definedName name="W1RawOT" localSheetId="5">'TS 2'!$M$22</definedName>
    <definedName name="W1RawOT" localSheetId="23">'TS 20'!$M$22</definedName>
    <definedName name="W1RawOT" localSheetId="24">'TS 21'!$M$22</definedName>
    <definedName name="W1RawOT" localSheetId="25">'TS 22'!$M$22</definedName>
    <definedName name="W1RawOT" localSheetId="26">'TS 23'!$M$22</definedName>
    <definedName name="W1RawOT" localSheetId="27">'TS 24'!$M$22</definedName>
    <definedName name="W1RawOT" localSheetId="28">'TS 25'!$M$22</definedName>
    <definedName name="W1RawOT" localSheetId="29">'TS 26'!$M$22</definedName>
    <definedName name="W1RawOT" localSheetId="30">'TS 27'!$M$22</definedName>
    <definedName name="W1RawOT" localSheetId="6">'TS 3'!$M$22</definedName>
    <definedName name="W1RawOT" localSheetId="7">'TS 4'!$M$22</definedName>
    <definedName name="W1RawOT" localSheetId="8">'TS 5'!$M$22</definedName>
    <definedName name="W1RawOT" localSheetId="9">'TS 6'!$M$22</definedName>
    <definedName name="W1RawOT" localSheetId="10">'TS 7'!$M$22</definedName>
    <definedName name="W1RawOT" localSheetId="11">'TS 8'!$M$22</definedName>
    <definedName name="W1RawOT" localSheetId="12">'TS 9'!$M$22</definedName>
    <definedName name="W1RawOT">'TS 1'!$M$22</definedName>
    <definedName name="W1TotalHours" localSheetId="13">'TS 10'!$K$23</definedName>
    <definedName name="W1TotalHours" localSheetId="14">'TS 11'!$K$23</definedName>
    <definedName name="W1TotalHours" localSheetId="15">'TS 12'!$K$23</definedName>
    <definedName name="W1TotalHours" localSheetId="16">'TS 13'!$K$23</definedName>
    <definedName name="W1TotalHours" localSheetId="17">'TS 14'!$K$23</definedName>
    <definedName name="W1TotalHours" localSheetId="18">'TS 15'!$K$23</definedName>
    <definedName name="W1TotalHours" localSheetId="19">'TS 16'!$K$23</definedName>
    <definedName name="W1TotalHours" localSheetId="20">'TS 17'!$K$23</definedName>
    <definedName name="W1TotalHours" localSheetId="21">'TS 18'!$K$23</definedName>
    <definedName name="W1TotalHours" localSheetId="22">'TS 19'!$K$23</definedName>
    <definedName name="W1TotalHours" localSheetId="5">'TS 2'!$K$23</definedName>
    <definedName name="W1TotalHours" localSheetId="23">'TS 20'!$K$23</definedName>
    <definedName name="W1TotalHours" localSheetId="24">'TS 21'!$K$23</definedName>
    <definedName name="W1TotalHours" localSheetId="25">'TS 22'!$K$23</definedName>
    <definedName name="W1TotalHours" localSheetId="26">'TS 23'!$K$23</definedName>
    <definedName name="W1TotalHours" localSheetId="27">'TS 24'!$K$23</definedName>
    <definedName name="W1TotalHours" localSheetId="28">'TS 25'!$K$23</definedName>
    <definedName name="W1TotalHours" localSheetId="29">'TS 26'!$K$23</definedName>
    <definedName name="W1TotalHours" localSheetId="30">'TS 27'!$K$23</definedName>
    <definedName name="W1TotalHours" localSheetId="6">'TS 3'!$K$23</definedName>
    <definedName name="W1TotalHours" localSheetId="7">'TS 4'!$K$23</definedName>
    <definedName name="W1TotalHours" localSheetId="8">'TS 5'!$K$23</definedName>
    <definedName name="W1TotalHours" localSheetId="9">'TS 6'!$K$23</definedName>
    <definedName name="W1TotalHours" localSheetId="10">'TS 7'!$K$23</definedName>
    <definedName name="W1TotalHours" localSheetId="11">'TS 8'!$K$23</definedName>
    <definedName name="W1TotalHours" localSheetId="12">'TS 9'!$K$23</definedName>
    <definedName name="W1TotalHours">'TS 1'!$K$23</definedName>
    <definedName name="W1Worked" localSheetId="13">'TS 10'!$K$21</definedName>
    <definedName name="W1Worked" localSheetId="14">'TS 11'!$K$21</definedName>
    <definedName name="W1Worked" localSheetId="15">'TS 12'!$K$21</definedName>
    <definedName name="W1Worked" localSheetId="16">'TS 13'!$K$21</definedName>
    <definedName name="W1Worked" localSheetId="17">'TS 14'!$K$21</definedName>
    <definedName name="W1Worked" localSheetId="18">'TS 15'!$K$21</definedName>
    <definedName name="W1Worked" localSheetId="19">'TS 16'!$K$21</definedName>
    <definedName name="W1Worked" localSheetId="20">'TS 17'!$K$21</definedName>
    <definedName name="W1Worked" localSheetId="21">'TS 18'!$K$21</definedName>
    <definedName name="W1Worked" localSheetId="22">'TS 19'!$K$21</definedName>
    <definedName name="W1Worked" localSheetId="5">'TS 2'!$K$21</definedName>
    <definedName name="W1Worked" localSheetId="23">'TS 20'!$K$21</definedName>
    <definedName name="W1Worked" localSheetId="24">'TS 21'!$K$21</definedName>
    <definedName name="W1Worked" localSheetId="25">'TS 22'!$K$21</definedName>
    <definedName name="W1Worked" localSheetId="26">'TS 23'!$K$21</definedName>
    <definedName name="W1Worked" localSheetId="27">'TS 24'!$K$21</definedName>
    <definedName name="W1Worked" localSheetId="28">'TS 25'!$K$21</definedName>
    <definedName name="W1Worked" localSheetId="29">'TS 26'!$K$21</definedName>
    <definedName name="W1Worked" localSheetId="30">'TS 27'!$K$21</definedName>
    <definedName name="W1Worked" localSheetId="6">'TS 3'!$K$21</definedName>
    <definedName name="W1Worked" localSheetId="7">'TS 4'!$K$21</definedName>
    <definedName name="W1Worked" localSheetId="8">'TS 5'!$K$21</definedName>
    <definedName name="W1Worked" localSheetId="9">'TS 6'!$K$21</definedName>
    <definedName name="W1Worked" localSheetId="10">'TS 7'!$K$21</definedName>
    <definedName name="W1Worked" localSheetId="11">'TS 8'!$K$21</definedName>
    <definedName name="W1Worked" localSheetId="12">'TS 9'!$K$21</definedName>
    <definedName name="W1Worked">'TS 1'!$K$21</definedName>
    <definedName name="W1WorkedPlusComp" localSheetId="13">'TS 10'!$K$22</definedName>
    <definedName name="W1WorkedPlusComp" localSheetId="14">'TS 11'!$K$22</definedName>
    <definedName name="W1WorkedPlusComp" localSheetId="15">'TS 12'!$K$22</definedName>
    <definedName name="W1WorkedPlusComp" localSheetId="16">'TS 13'!$K$22</definedName>
    <definedName name="W1WorkedPlusComp" localSheetId="17">'TS 14'!$K$22</definedName>
    <definedName name="W1WorkedPlusComp" localSheetId="18">'TS 15'!$K$22</definedName>
    <definedName name="W1WorkedPlusComp" localSheetId="19">'TS 16'!$K$22</definedName>
    <definedName name="W1WorkedPlusComp" localSheetId="20">'TS 17'!$K$22</definedName>
    <definedName name="W1WorkedPlusComp" localSheetId="21">'TS 18'!$K$22</definedName>
    <definedName name="W1WorkedPlusComp" localSheetId="22">'TS 19'!$K$22</definedName>
    <definedName name="W1WorkedPlusComp" localSheetId="5">'TS 2'!$K$22</definedName>
    <definedName name="W1WorkedPlusComp" localSheetId="23">'TS 20'!$K$22</definedName>
    <definedName name="W1WorkedPlusComp" localSheetId="24">'TS 21'!$K$22</definedName>
    <definedName name="W1WorkedPlusComp" localSheetId="25">'TS 22'!$K$22</definedName>
    <definedName name="W1WorkedPlusComp" localSheetId="26">'TS 23'!$K$22</definedName>
    <definedName name="W1WorkedPlusComp" localSheetId="27">'TS 24'!$K$22</definedName>
    <definedName name="W1WorkedPlusComp" localSheetId="28">'TS 25'!$K$22</definedName>
    <definedName name="W1WorkedPlusComp" localSheetId="29">'TS 26'!$K$22</definedName>
    <definedName name="W1WorkedPlusComp" localSheetId="30">'TS 27'!$K$22</definedName>
    <definedName name="W1WorkedPlusComp" localSheetId="6">'TS 3'!$K$22</definedName>
    <definedName name="W1WorkedPlusComp" localSheetId="7">'TS 4'!$K$22</definedName>
    <definedName name="W1WorkedPlusComp" localSheetId="8">'TS 5'!$K$22</definedName>
    <definedName name="W1WorkedPlusComp" localSheetId="9">'TS 6'!$K$22</definedName>
    <definedName name="W1WorkedPlusComp" localSheetId="10">'TS 7'!$K$22</definedName>
    <definedName name="W1WorkedPlusComp" localSheetId="11">'TS 8'!$K$22</definedName>
    <definedName name="W1WorkedPlusComp" localSheetId="12">'TS 9'!$K$22</definedName>
    <definedName name="W1WorkedPlusComp">'TS 1'!$K$22</definedName>
    <definedName name="W2COMP" localSheetId="13">'TS 10'!$F$34</definedName>
    <definedName name="W2COMP" localSheetId="14">'TS 11'!$F$34</definedName>
    <definedName name="W2COMP" localSheetId="15">'TS 12'!$F$34</definedName>
    <definedName name="W2COMP" localSheetId="16">'TS 13'!$F$34</definedName>
    <definedName name="W2COMP" localSheetId="17">'TS 14'!$F$34</definedName>
    <definedName name="W2COMP" localSheetId="18">'TS 15'!$F$34</definedName>
    <definedName name="W2COMP" localSheetId="19">'TS 16'!$F$34</definedName>
    <definedName name="W2COMP" localSheetId="20">'TS 17'!$F$34</definedName>
    <definedName name="W2COMP" localSheetId="21">'TS 18'!$F$34</definedName>
    <definedName name="W2COMP" localSheetId="22">'TS 19'!$F$34</definedName>
    <definedName name="W2COMP" localSheetId="5">'TS 2'!$F$34</definedName>
    <definedName name="W2COMP" localSheetId="23">'TS 20'!$F$34</definedName>
    <definedName name="W2COMP" localSheetId="24">'TS 21'!$F$34</definedName>
    <definedName name="W2COMP" localSheetId="25">'TS 22'!$F$34</definedName>
    <definedName name="W2COMP" localSheetId="26">'TS 23'!$F$34</definedName>
    <definedName name="W2COMP" localSheetId="27">'TS 24'!$F$34</definedName>
    <definedName name="W2COMP" localSheetId="28">'TS 25'!$F$34</definedName>
    <definedName name="W2COMP" localSheetId="29">'TS 26'!$F$34</definedName>
    <definedName name="W2COMP" localSheetId="30">'TS 27'!$F$34</definedName>
    <definedName name="W2COMP" localSheetId="6">'TS 3'!$F$34</definedName>
    <definedName name="W2COMP" localSheetId="7">'TS 4'!$F$34</definedName>
    <definedName name="W2COMP" localSheetId="8">'TS 5'!$F$34</definedName>
    <definedName name="W2COMP" localSheetId="9">'TS 6'!$F$34</definedName>
    <definedName name="W2COMP" localSheetId="10">'TS 7'!$F$34</definedName>
    <definedName name="W2COMP" localSheetId="11">'TS 8'!$F$34</definedName>
    <definedName name="W2COMP" localSheetId="12">'TS 9'!$F$34</definedName>
    <definedName name="W2COMP">'TS 1'!$F$34</definedName>
    <definedName name="W2Comp4NextPP" localSheetId="13">'TS 10'!$K$37</definedName>
    <definedName name="W2Comp4NextPP" localSheetId="14">'TS 11'!$K$37</definedName>
    <definedName name="W2Comp4NextPP" localSheetId="15">'TS 12'!$K$37</definedName>
    <definedName name="W2Comp4NextPP" localSheetId="16">'TS 13'!$K$37</definedName>
    <definedName name="W2Comp4NextPP" localSheetId="17">'TS 14'!$K$37</definedName>
    <definedName name="W2Comp4NextPP" localSheetId="18">'TS 15'!$K$37</definedName>
    <definedName name="W2Comp4NextPP" localSheetId="19">'TS 16'!$K$37</definedName>
    <definedName name="W2Comp4NextPP" localSheetId="20">'TS 17'!$K$37</definedName>
    <definedName name="W2Comp4NextPP" localSheetId="21">'TS 18'!$K$37</definedName>
    <definedName name="W2Comp4NextPP" localSheetId="22">'TS 19'!$K$37</definedName>
    <definedName name="W2Comp4NextPP" localSheetId="5">'TS 2'!$K$37</definedName>
    <definedName name="W2Comp4NextPP" localSheetId="23">'TS 20'!$K$37</definedName>
    <definedName name="W2Comp4NextPP" localSheetId="24">'TS 21'!$K$37</definedName>
    <definedName name="W2Comp4NextPP" localSheetId="25">'TS 22'!$K$37</definedName>
    <definedName name="W2Comp4NextPP" localSheetId="26">'TS 23'!$K$37</definedName>
    <definedName name="W2Comp4NextPP" localSheetId="27">'TS 24'!$K$37</definedName>
    <definedName name="W2Comp4NextPP" localSheetId="28">'TS 25'!$K$37</definedName>
    <definedName name="W2Comp4NextPP" localSheetId="29">'TS 26'!$K$37</definedName>
    <definedName name="W2Comp4NextPP" localSheetId="30">'TS 27'!$K$37</definedName>
    <definedName name="W2Comp4NextPP" localSheetId="6">'TS 3'!$K$37</definedName>
    <definedName name="W2Comp4NextPP" localSheetId="7">'TS 4'!$K$37</definedName>
    <definedName name="W2Comp4NextPP" localSheetId="8">'TS 5'!$K$37</definedName>
    <definedName name="W2Comp4NextPP" localSheetId="9">'TS 6'!$K$37</definedName>
    <definedName name="W2Comp4NextPP" localSheetId="10">'TS 7'!$K$37</definedName>
    <definedName name="W2Comp4NextPP" localSheetId="11">'TS 8'!$K$37</definedName>
    <definedName name="W2Comp4NextPP" localSheetId="12">'TS 9'!$K$37</definedName>
    <definedName name="W2Comp4NextPP">'TS 1'!$K$37</definedName>
    <definedName name="W2CompBox" localSheetId="13">'TS 10'!$N$34</definedName>
    <definedName name="W2CompBox" localSheetId="14">'TS 11'!$N$34</definedName>
    <definedName name="W2CompBox" localSheetId="15">'TS 12'!$N$34</definedName>
    <definedName name="W2CompBox" localSheetId="16">'TS 13'!$N$34</definedName>
    <definedName name="W2CompBox" localSheetId="17">'TS 14'!$N$34</definedName>
    <definedName name="W2CompBox" localSheetId="18">'TS 15'!$N$34</definedName>
    <definedName name="W2CompBox" localSheetId="19">'TS 16'!$N$34</definedName>
    <definedName name="W2CompBox" localSheetId="20">'TS 17'!$N$34</definedName>
    <definedName name="W2CompBox" localSheetId="21">'TS 18'!$N$34</definedName>
    <definedName name="W2CompBox" localSheetId="22">'TS 19'!$N$34</definedName>
    <definedName name="W2CompBox" localSheetId="5">'TS 2'!$N$34</definedName>
    <definedName name="W2CompBox" localSheetId="23">'TS 20'!$N$34</definedName>
    <definedName name="W2CompBox" localSheetId="24">'TS 21'!$N$34</definedName>
    <definedName name="W2CompBox" localSheetId="25">'TS 22'!$N$34</definedName>
    <definedName name="W2CompBox" localSheetId="26">'TS 23'!$N$34</definedName>
    <definedName name="W2CompBox" localSheetId="27">'TS 24'!$N$34</definedName>
    <definedName name="W2CompBox" localSheetId="28">'TS 25'!$N$34</definedName>
    <definedName name="W2CompBox" localSheetId="29">'TS 26'!$N$34</definedName>
    <definedName name="W2CompBox" localSheetId="30">'TS 27'!$N$34</definedName>
    <definedName name="W2CompBox" localSheetId="6">'TS 3'!$N$34</definedName>
    <definedName name="W2CompBox" localSheetId="7">'TS 4'!$N$34</definedName>
    <definedName name="W2CompBox" localSheetId="8">'TS 5'!$N$34</definedName>
    <definedName name="W2CompBox" localSheetId="9">'TS 6'!$N$34</definedName>
    <definedName name="W2CompBox" localSheetId="10">'TS 7'!$N$34</definedName>
    <definedName name="W2CompBox" localSheetId="11">'TS 8'!$N$34</definedName>
    <definedName name="W2CompBox" localSheetId="12">'TS 9'!$N$34</definedName>
    <definedName name="W2CompBox">'TS 1'!$N$34</definedName>
    <definedName name="W2Hours" localSheetId="13">'TS 10'!$J$27:$J$33</definedName>
    <definedName name="W2Hours" localSheetId="14">'TS 11'!$J$27:$J$33</definedName>
    <definedName name="W2Hours" localSheetId="15">'TS 12'!$J$27:$J$33</definedName>
    <definedName name="W2Hours" localSheetId="16">'TS 13'!$J$27:$J$33</definedName>
    <definedName name="W2Hours" localSheetId="17">'TS 14'!$J$27:$J$33</definedName>
    <definedName name="W2Hours" localSheetId="18">'TS 15'!$J$27:$J$33</definedName>
    <definedName name="W2Hours" localSheetId="19">'TS 16'!$J$27:$J$33</definedName>
    <definedName name="W2Hours" localSheetId="20">'TS 17'!$J$27:$J$33</definedName>
    <definedName name="W2Hours" localSheetId="21">'TS 18'!$J$27:$J$33</definedName>
    <definedName name="W2Hours" localSheetId="22">'TS 19'!$J$27:$J$33</definedName>
    <definedName name="W2Hours" localSheetId="5">'TS 2'!$J$27:$J$33</definedName>
    <definedName name="W2Hours" localSheetId="23">'TS 20'!$J$27:$J$33</definedName>
    <definedName name="W2Hours" localSheetId="24">'TS 21'!$J$27:$J$33</definedName>
    <definedName name="W2Hours" localSheetId="25">'TS 22'!$J$27:$J$33</definedName>
    <definedName name="W2Hours" localSheetId="26">'TS 23'!$J$27:$J$33</definedName>
    <definedName name="W2Hours" localSheetId="27">'TS 24'!$J$27:$J$33</definedName>
    <definedName name="W2Hours" localSheetId="28">'TS 25'!$J$27:$J$33</definedName>
    <definedName name="W2Hours" localSheetId="29">'TS 26'!$J$27:$J$33</definedName>
    <definedName name="W2Hours" localSheetId="30">'TS 27'!$J$27:$J$33</definedName>
    <definedName name="W2Hours" localSheetId="6">'TS 3'!$J$27:$J$33</definedName>
    <definedName name="W2Hours" localSheetId="7">'TS 4'!$J$27:$J$33</definedName>
    <definedName name="W2Hours" localSheetId="8">'TS 5'!$J$27:$J$33</definedName>
    <definedName name="W2Hours" localSheetId="9">'TS 6'!$J$27:$J$33</definedName>
    <definedName name="W2Hours" localSheetId="10">'TS 7'!$J$27:$J$33</definedName>
    <definedName name="W2Hours" localSheetId="11">'TS 8'!$J$27:$J$33</definedName>
    <definedName name="W2Hours" localSheetId="12">'TS 9'!$J$27:$J$33</definedName>
    <definedName name="W2Hours">'TS 1'!$J$27:$J$33</definedName>
    <definedName name="W2MustUseComp" localSheetId="13">'TS 10'!$K$25</definedName>
    <definedName name="W2MustUseComp" localSheetId="14">'TS 11'!$K$25</definedName>
    <definedName name="W2MustUseComp" localSheetId="15">'TS 12'!$K$25</definedName>
    <definedName name="W2MustUseComp" localSheetId="16">'TS 13'!$K$25</definedName>
    <definedName name="W2MustUseComp" localSheetId="17">'TS 14'!$K$25</definedName>
    <definedName name="W2MustUseComp" localSheetId="18">'TS 15'!$K$25</definedName>
    <definedName name="W2MustUseComp" localSheetId="19">'TS 16'!$K$25</definedName>
    <definedName name="W2MustUseComp" localSheetId="20">'TS 17'!$K$25</definedName>
    <definedName name="W2MustUseComp" localSheetId="21">'TS 18'!$K$25</definedName>
    <definedName name="W2MustUseComp" localSheetId="22">'TS 19'!$K$25</definedName>
    <definedName name="W2MustUseComp" localSheetId="5">'TS 2'!$K$25</definedName>
    <definedName name="W2MustUseComp" localSheetId="23">'TS 20'!$K$25</definedName>
    <definedName name="W2MustUseComp" localSheetId="24">'TS 21'!$K$25</definedName>
    <definedName name="W2MustUseComp" localSheetId="25">'TS 22'!$K$25</definedName>
    <definedName name="W2MustUseComp" localSheetId="26">'TS 23'!$K$25</definedName>
    <definedName name="W2MustUseComp" localSheetId="27">'TS 24'!$K$25</definedName>
    <definedName name="W2MustUseComp" localSheetId="28">'TS 25'!$K$25</definedName>
    <definedName name="W2MustUseComp" localSheetId="29">'TS 26'!$K$25</definedName>
    <definedName name="W2MustUseComp" localSheetId="30">'TS 27'!$K$25</definedName>
    <definedName name="W2MustUseComp" localSheetId="6">'TS 3'!$K$25</definedName>
    <definedName name="W2MustUseComp" localSheetId="7">'TS 4'!$K$25</definedName>
    <definedName name="W2MustUseComp" localSheetId="8">'TS 5'!$K$25</definedName>
    <definedName name="W2MustUseComp" localSheetId="9">'TS 6'!$K$25</definedName>
    <definedName name="W2MustUseComp" localSheetId="10">'TS 7'!$K$25</definedName>
    <definedName name="W2MustUseComp" localSheetId="11">'TS 8'!$K$25</definedName>
    <definedName name="W2MustUseComp" localSheetId="12">'TS 9'!$K$25</definedName>
    <definedName name="W2MustUseComp">'TS 1'!$K$25</definedName>
    <definedName name="W2Notes" localSheetId="13">'TS 10'!$G$36</definedName>
    <definedName name="W2Notes" localSheetId="14">'TS 11'!$G$36</definedName>
    <definedName name="W2Notes" localSheetId="15">'TS 12'!$G$36</definedName>
    <definedName name="W2Notes" localSheetId="16">'TS 13'!$G$36</definedName>
    <definedName name="W2Notes" localSheetId="17">'TS 14'!$G$36</definedName>
    <definedName name="W2Notes" localSheetId="18">'TS 15'!$G$36</definedName>
    <definedName name="W2Notes" localSheetId="19">'TS 16'!$G$36</definedName>
    <definedName name="W2Notes" localSheetId="20">'TS 17'!$G$36</definedName>
    <definedName name="W2Notes" localSheetId="21">'TS 18'!$G$36</definedName>
    <definedName name="W2Notes" localSheetId="22">'TS 19'!$G$36</definedName>
    <definedName name="W2Notes" localSheetId="5">'TS 2'!$G$36</definedName>
    <definedName name="W2Notes" localSheetId="23">'TS 20'!$G$36</definedName>
    <definedName name="W2Notes" localSheetId="24">'TS 21'!$G$36</definedName>
    <definedName name="W2Notes" localSheetId="25">'TS 22'!$G$36</definedName>
    <definedName name="W2Notes" localSheetId="26">'TS 23'!$G$36</definedName>
    <definedName name="W2Notes" localSheetId="27">'TS 24'!$G$36</definedName>
    <definedName name="W2Notes" localSheetId="28">'TS 25'!$G$36</definedName>
    <definedName name="W2Notes" localSheetId="29">'TS 26'!$G$36</definedName>
    <definedName name="W2Notes" localSheetId="30">'TS 27'!$G$36</definedName>
    <definedName name="W2Notes" localSheetId="6">'TS 3'!$G$36</definedName>
    <definedName name="W2Notes" localSheetId="7">'TS 4'!$G$36</definedName>
    <definedName name="W2Notes" localSheetId="8">'TS 5'!$G$36</definedName>
    <definedName name="W2Notes" localSheetId="9">'TS 6'!$G$36</definedName>
    <definedName name="W2Notes" localSheetId="10">'TS 7'!$G$36</definedName>
    <definedName name="W2Notes" localSheetId="11">'TS 8'!$G$36</definedName>
    <definedName name="W2Notes" localSheetId="12">'TS 9'!$G$36</definedName>
    <definedName name="W2Notes">'TS 1'!$G$36</definedName>
    <definedName name="W2OT" localSheetId="13">'TS 10'!$F$35</definedName>
    <definedName name="W2OT" localSheetId="14">'TS 11'!$F$35</definedName>
    <definedName name="W2OT" localSheetId="15">'TS 12'!$F$35</definedName>
    <definedName name="W2OT" localSheetId="16">'TS 13'!$F$35</definedName>
    <definedName name="W2OT" localSheetId="17">'TS 14'!$F$35</definedName>
    <definedName name="W2OT" localSheetId="18">'TS 15'!$F$35</definedName>
    <definedName name="W2OT" localSheetId="19">'TS 16'!$F$35</definedName>
    <definedName name="W2OT" localSheetId="20">'TS 17'!$F$35</definedName>
    <definedName name="W2OT" localSheetId="21">'TS 18'!$F$35</definedName>
    <definedName name="W2OT" localSheetId="22">'TS 19'!$F$35</definedName>
    <definedName name="W2OT" localSheetId="5">'TS 2'!$F$35</definedName>
    <definedName name="W2OT" localSheetId="23">'TS 20'!$F$35</definedName>
    <definedName name="W2OT" localSheetId="24">'TS 21'!$F$35</definedName>
    <definedName name="W2OT" localSheetId="25">'TS 22'!$F$35</definedName>
    <definedName name="W2OT" localSheetId="26">'TS 23'!$F$35</definedName>
    <definedName name="W2OT" localSheetId="27">'TS 24'!$F$35</definedName>
    <definedName name="W2OT" localSheetId="28">'TS 25'!$F$35</definedName>
    <definedName name="W2OT" localSheetId="29">'TS 26'!$F$35</definedName>
    <definedName name="W2OT" localSheetId="30">'TS 27'!$F$35</definedName>
    <definedName name="W2OT" localSheetId="6">'TS 3'!$F$35</definedName>
    <definedName name="W2OT" localSheetId="7">'TS 4'!$F$35</definedName>
    <definedName name="W2OT" localSheetId="8">'TS 5'!$F$35</definedName>
    <definedName name="W2OT" localSheetId="9">'TS 6'!$F$35</definedName>
    <definedName name="W2OT" localSheetId="10">'TS 7'!$F$35</definedName>
    <definedName name="W2OT" localSheetId="11">'TS 8'!$F$35</definedName>
    <definedName name="W2OT" localSheetId="12">'TS 9'!$F$35</definedName>
    <definedName name="W2OT">'TS 1'!$F$35</definedName>
    <definedName name="W2OTbox" localSheetId="13">'TS 10'!$N$35</definedName>
    <definedName name="W2OTbox" localSheetId="14">'TS 11'!$N$35</definedName>
    <definedName name="W2OTbox" localSheetId="15">'TS 12'!$N$35</definedName>
    <definedName name="W2OTbox" localSheetId="16">'TS 13'!$N$35</definedName>
    <definedName name="W2OTbox" localSheetId="17">'TS 14'!$N$35</definedName>
    <definedName name="W2OTbox" localSheetId="18">'TS 15'!$N$35</definedName>
    <definedName name="W2OTbox" localSheetId="19">'TS 16'!$N$35</definedName>
    <definedName name="W2OTbox" localSheetId="20">'TS 17'!$N$35</definedName>
    <definedName name="W2OTbox" localSheetId="21">'TS 18'!$N$35</definedName>
    <definedName name="W2OTbox" localSheetId="22">'TS 19'!$N$35</definedName>
    <definedName name="W2OTbox" localSheetId="5">'TS 2'!$N$35</definedName>
    <definedName name="W2OTbox" localSheetId="23">'TS 20'!$N$35</definedName>
    <definedName name="W2OTbox" localSheetId="24">'TS 21'!$N$35</definedName>
    <definedName name="W2OTbox" localSheetId="25">'TS 22'!$N$35</definedName>
    <definedName name="W2OTbox" localSheetId="26">'TS 23'!$N$35</definedName>
    <definedName name="W2OTbox" localSheetId="27">'TS 24'!$N$35</definedName>
    <definedName name="W2OTbox" localSheetId="28">'TS 25'!$N$35</definedName>
    <definedName name="W2OTbox" localSheetId="29">'TS 26'!$N$35</definedName>
    <definedName name="W2OTbox" localSheetId="30">'TS 27'!$N$35</definedName>
    <definedName name="W2OTbox" localSheetId="6">'TS 3'!$N$35</definedName>
    <definedName name="W2OTbox" localSheetId="7">'TS 4'!$N$35</definedName>
    <definedName name="W2OTbox" localSheetId="8">'TS 5'!$N$35</definedName>
    <definedName name="W2OTbox" localSheetId="9">'TS 6'!$N$35</definedName>
    <definedName name="W2OTbox" localSheetId="10">'TS 7'!$N$35</definedName>
    <definedName name="W2OTbox" localSheetId="11">'TS 8'!$N$35</definedName>
    <definedName name="W2OTbox" localSheetId="12">'TS 9'!$N$35</definedName>
    <definedName name="W2OTbox">'TS 1'!$N$35</definedName>
    <definedName name="W2OtherHours" localSheetId="13">'TS 10'!$I$34</definedName>
    <definedName name="W2OtherHours" localSheetId="14">'TS 11'!$I$34</definedName>
    <definedName name="W2OtherHours" localSheetId="15">'TS 12'!$I$34</definedName>
    <definedName name="W2OtherHours" localSheetId="16">'TS 13'!$I$34</definedName>
    <definedName name="W2OtherHours" localSheetId="17">'TS 14'!$I$34</definedName>
    <definedName name="W2OtherHours" localSheetId="18">'TS 15'!$I$34</definedName>
    <definedName name="W2OtherHours" localSheetId="19">'TS 16'!$I$34</definedName>
    <definedName name="W2OtherHours" localSheetId="20">'TS 17'!$I$34</definedName>
    <definedName name="W2OtherHours" localSheetId="21">'TS 18'!$I$34</definedName>
    <definedName name="W2OtherHours" localSheetId="22">'TS 19'!$I$34</definedName>
    <definedName name="W2OtherHours" localSheetId="5">'TS 2'!$I$34</definedName>
    <definedName name="W2OtherHours" localSheetId="23">'TS 20'!$I$34</definedName>
    <definedName name="W2OtherHours" localSheetId="24">'TS 21'!$I$34</definedName>
    <definedName name="W2OtherHours" localSheetId="25">'TS 22'!$I$34</definedName>
    <definedName name="W2OtherHours" localSheetId="26">'TS 23'!$I$34</definedName>
    <definedName name="W2OtherHours" localSheetId="27">'TS 24'!$I$34</definedName>
    <definedName name="W2OtherHours" localSheetId="28">'TS 25'!$I$34</definedName>
    <definedName name="W2OtherHours" localSheetId="29">'TS 26'!$I$34</definedName>
    <definedName name="W2OtherHours" localSheetId="30">'TS 27'!$I$34</definedName>
    <definedName name="W2OtherHours" localSheetId="6">'TS 3'!$I$34</definedName>
    <definedName name="W2OtherHours" localSheetId="7">'TS 4'!$I$34</definedName>
    <definedName name="W2OtherHours" localSheetId="8">'TS 5'!$I$34</definedName>
    <definedName name="W2OtherHours" localSheetId="9">'TS 6'!$I$34</definedName>
    <definedName name="W2OtherHours" localSheetId="10">'TS 7'!$I$34</definedName>
    <definedName name="W2OtherHours" localSheetId="11">'TS 8'!$I$34</definedName>
    <definedName name="W2OtherHours" localSheetId="12">'TS 9'!$I$34</definedName>
    <definedName name="W2OtherHours">'TS 1'!$I$34</definedName>
    <definedName name="W2OtReason" localSheetId="13">'TS 10'!$C$36</definedName>
    <definedName name="W2OtReason" localSheetId="14">'TS 11'!$C$36</definedName>
    <definedName name="W2OtReason" localSheetId="15">'TS 12'!$C$36</definedName>
    <definedName name="W2OtReason" localSheetId="16">'TS 13'!$C$36</definedName>
    <definedName name="W2OtReason" localSheetId="17">'TS 14'!$C$36</definedName>
    <definedName name="W2OtReason" localSheetId="18">'TS 15'!$C$36</definedName>
    <definedName name="W2OtReason" localSheetId="19">'TS 16'!$C$36</definedName>
    <definedName name="W2OtReason" localSheetId="20">'TS 17'!$C$36</definedName>
    <definedName name="W2OtReason" localSheetId="21">'TS 18'!$C$36</definedName>
    <definedName name="W2OtReason" localSheetId="22">'TS 19'!$C$36</definedName>
    <definedName name="W2OtReason" localSheetId="5">'TS 2'!$C$36</definedName>
    <definedName name="W2OtReason" localSheetId="23">'TS 20'!$C$36</definedName>
    <definedName name="W2OtReason" localSheetId="24">'TS 21'!$C$36</definedName>
    <definedName name="W2OtReason" localSheetId="25">'TS 22'!$C$36</definedName>
    <definedName name="W2OtReason" localSheetId="26">'TS 23'!$C$36</definedName>
    <definedName name="W2OtReason" localSheetId="27">'TS 24'!$C$36</definedName>
    <definedName name="W2OtReason" localSheetId="28">'TS 25'!$C$36</definedName>
    <definedName name="W2OtReason" localSheetId="29">'TS 26'!$C$36</definedName>
    <definedName name="W2OtReason" localSheetId="30">'TS 27'!$C$36</definedName>
    <definedName name="W2OtReason" localSheetId="6">'TS 3'!$C$36</definedName>
    <definedName name="W2OtReason" localSheetId="7">'TS 4'!$C$36</definedName>
    <definedName name="W2OtReason" localSheetId="8">'TS 5'!$C$36</definedName>
    <definedName name="W2OtReason" localSheetId="9">'TS 6'!$C$36</definedName>
    <definedName name="W2OtReason" localSheetId="10">'TS 7'!$C$36</definedName>
    <definedName name="W2OtReason" localSheetId="11">'TS 8'!$C$36</definedName>
    <definedName name="W2OtReason" localSheetId="12">'TS 9'!$C$36</definedName>
    <definedName name="W2OtReason">'TS 1'!$C$36</definedName>
    <definedName name="W2RawComp" localSheetId="13">'TS 10'!$M$34</definedName>
    <definedName name="W2RawComp" localSheetId="14">'TS 11'!$M$34</definedName>
    <definedName name="W2RawComp" localSheetId="15">'TS 12'!$M$34</definedName>
    <definedName name="W2RawComp" localSheetId="16">'TS 13'!$M$34</definedName>
    <definedName name="W2RawComp" localSheetId="17">'TS 14'!$M$34</definedName>
    <definedName name="W2RawComp" localSheetId="18">'TS 15'!$M$34</definedName>
    <definedName name="W2RawComp" localSheetId="19">'TS 16'!$M$34</definedName>
    <definedName name="W2RawComp" localSheetId="20">'TS 17'!$M$34</definedName>
    <definedName name="W2RawComp" localSheetId="21">'TS 18'!$M$34</definedName>
    <definedName name="W2RawComp" localSheetId="22">'TS 19'!$M$34</definedName>
    <definedName name="W2RawComp" localSheetId="5">'TS 2'!$M$34</definedName>
    <definedName name="W2RawComp" localSheetId="23">'TS 20'!$M$34</definedName>
    <definedName name="W2RawComp" localSheetId="24">'TS 21'!$M$34</definedName>
    <definedName name="W2RawComp" localSheetId="25">'TS 22'!$M$34</definedName>
    <definedName name="W2RawComp" localSheetId="26">'TS 23'!$M$34</definedName>
    <definedName name="W2RawComp" localSheetId="27">'TS 24'!$M$34</definedName>
    <definedName name="W2RawComp" localSheetId="28">'TS 25'!$M$34</definedName>
    <definedName name="W2RawComp" localSheetId="29">'TS 26'!$M$34</definedName>
    <definedName name="W2RawComp" localSheetId="30">'TS 27'!$M$34</definedName>
    <definedName name="W2RawComp" localSheetId="6">'TS 3'!$M$34</definedName>
    <definedName name="W2RawComp" localSheetId="7">'TS 4'!$M$34</definedName>
    <definedName name="W2RawComp" localSheetId="8">'TS 5'!$M$34</definedName>
    <definedName name="W2RawComp" localSheetId="9">'TS 6'!$M$34</definedName>
    <definedName name="W2RawComp" localSheetId="10">'TS 7'!$M$34</definedName>
    <definedName name="W2RawComp" localSheetId="11">'TS 8'!$M$34</definedName>
    <definedName name="W2RawComp" localSheetId="12">'TS 9'!$M$34</definedName>
    <definedName name="W2RawComp">'TS 1'!$M$34</definedName>
    <definedName name="W2RawOT" localSheetId="13">'TS 10'!$M$35</definedName>
    <definedName name="W2RawOT" localSheetId="14">'TS 11'!$M$35</definedName>
    <definedName name="W2RawOT" localSheetId="15">'TS 12'!$M$35</definedName>
    <definedName name="W2RawOT" localSheetId="16">'TS 13'!$M$35</definedName>
    <definedName name="W2RawOT" localSheetId="17">'TS 14'!$M$35</definedName>
    <definedName name="W2RawOT" localSheetId="18">'TS 15'!$M$35</definedName>
    <definedName name="W2RawOT" localSheetId="19">'TS 16'!$M$35</definedName>
    <definedName name="W2RawOT" localSheetId="20">'TS 17'!$M$35</definedName>
    <definedName name="W2RawOT" localSheetId="21">'TS 18'!$M$35</definedName>
    <definedName name="W2RawOT" localSheetId="22">'TS 19'!$M$35</definedName>
    <definedName name="W2RawOT" localSheetId="5">'TS 2'!$M$35</definedName>
    <definedName name="W2RawOT" localSheetId="23">'TS 20'!$M$35</definedName>
    <definedName name="W2RawOT" localSheetId="24">'TS 21'!$M$35</definedName>
    <definedName name="W2RawOT" localSheetId="25">'TS 22'!$M$35</definedName>
    <definedName name="W2RawOT" localSheetId="26">'TS 23'!$M$35</definedName>
    <definedName name="W2RawOT" localSheetId="27">'TS 24'!$M$35</definedName>
    <definedName name="W2RawOT" localSheetId="28">'TS 25'!$M$35</definedName>
    <definedName name="W2RawOT" localSheetId="29">'TS 26'!$M$35</definedName>
    <definedName name="W2RawOT" localSheetId="30">'TS 27'!$M$35</definedName>
    <definedName name="W2RawOT" localSheetId="6">'TS 3'!$M$35</definedName>
    <definedName name="W2RawOT" localSheetId="7">'TS 4'!$M$35</definedName>
    <definedName name="W2RawOT" localSheetId="8">'TS 5'!$M$35</definedName>
    <definedName name="W2RawOT" localSheetId="9">'TS 6'!$M$35</definedName>
    <definedName name="W2RawOT" localSheetId="10">'TS 7'!$M$35</definedName>
    <definedName name="W2RawOT" localSheetId="11">'TS 8'!$M$35</definedName>
    <definedName name="W2RawOT" localSheetId="12">'TS 9'!$M$35</definedName>
    <definedName name="W2RawOT">'TS 1'!$M$35</definedName>
    <definedName name="W2TotalHours" localSheetId="13">'TS 10'!$K$36</definedName>
    <definedName name="W2TotalHours" localSheetId="14">'TS 11'!$K$36</definedName>
    <definedName name="W2TotalHours" localSheetId="15">'TS 12'!$K$36</definedName>
    <definedName name="W2TotalHours" localSheetId="16">'TS 13'!$K$36</definedName>
    <definedName name="W2TotalHours" localSheetId="17">'TS 14'!$K$36</definedName>
    <definedName name="W2TotalHours" localSheetId="18">'TS 15'!$K$36</definedName>
    <definedName name="W2TotalHours" localSheetId="19">'TS 16'!$K$36</definedName>
    <definedName name="W2TotalHours" localSheetId="20">'TS 17'!$K$36</definedName>
    <definedName name="W2TotalHours" localSheetId="21">'TS 18'!$K$36</definedName>
    <definedName name="W2TotalHours" localSheetId="22">'TS 19'!$K$36</definedName>
    <definedName name="W2TotalHours" localSheetId="5">'TS 2'!$K$36</definedName>
    <definedName name="W2TotalHours" localSheetId="23">'TS 20'!$K$36</definedName>
    <definedName name="W2TotalHours" localSheetId="24">'TS 21'!$K$36</definedName>
    <definedName name="W2TotalHours" localSheetId="25">'TS 22'!$K$36</definedName>
    <definedName name="W2TotalHours" localSheetId="26">'TS 23'!$K$36</definedName>
    <definedName name="W2TotalHours" localSheetId="27">'TS 24'!$K$36</definedName>
    <definedName name="W2TotalHours" localSheetId="28">'TS 25'!$K$36</definedName>
    <definedName name="W2TotalHours" localSheetId="29">'TS 26'!$K$36</definedName>
    <definedName name="W2TotalHours" localSheetId="30">'TS 27'!$K$36</definedName>
    <definedName name="W2TotalHours" localSheetId="6">'TS 3'!$K$36</definedName>
    <definedName name="W2TotalHours" localSheetId="7">'TS 4'!$K$36</definedName>
    <definedName name="W2TotalHours" localSheetId="8">'TS 5'!$K$36</definedName>
    <definedName name="W2TotalHours" localSheetId="9">'TS 6'!$K$36</definedName>
    <definedName name="W2TotalHours" localSheetId="10">'TS 7'!$K$36</definedName>
    <definedName name="W2TotalHours" localSheetId="11">'TS 8'!$K$36</definedName>
    <definedName name="W2TotalHours" localSheetId="12">'TS 9'!$K$36</definedName>
    <definedName name="W2TotalHours">'TS 1'!$K$36</definedName>
    <definedName name="W2Worked" localSheetId="13">'TS 10'!$K$34</definedName>
    <definedName name="W2Worked" localSheetId="14">'TS 11'!$K$34</definedName>
    <definedName name="W2Worked" localSheetId="15">'TS 12'!$K$34</definedName>
    <definedName name="W2Worked" localSheetId="16">'TS 13'!$K$34</definedName>
    <definedName name="W2Worked" localSheetId="17">'TS 14'!$K$34</definedName>
    <definedName name="W2Worked" localSheetId="18">'TS 15'!$K$34</definedName>
    <definedName name="W2Worked" localSheetId="19">'TS 16'!$K$34</definedName>
    <definedName name="W2Worked" localSheetId="20">'TS 17'!$K$34</definedName>
    <definedName name="W2Worked" localSheetId="21">'TS 18'!$K$34</definedName>
    <definedName name="W2Worked" localSheetId="22">'TS 19'!$K$34</definedName>
    <definedName name="W2Worked" localSheetId="5">'TS 2'!$K$34</definedName>
    <definedName name="W2Worked" localSheetId="23">'TS 20'!$K$34</definedName>
    <definedName name="W2Worked" localSheetId="24">'TS 21'!$K$34</definedName>
    <definedName name="W2Worked" localSheetId="25">'TS 22'!$K$34</definedName>
    <definedName name="W2Worked" localSheetId="26">'TS 23'!$K$34</definedName>
    <definedName name="W2Worked" localSheetId="27">'TS 24'!$K$34</definedName>
    <definedName name="W2Worked" localSheetId="28">'TS 25'!$K$34</definedName>
    <definedName name="W2Worked" localSheetId="29">'TS 26'!$K$34</definedName>
    <definedName name="W2Worked" localSheetId="30">'TS 27'!$K$34</definedName>
    <definedName name="W2Worked" localSheetId="6">'TS 3'!$K$34</definedName>
    <definedName name="W2Worked" localSheetId="7">'TS 4'!$K$34</definedName>
    <definedName name="W2Worked" localSheetId="8">'TS 5'!$K$34</definedName>
    <definedName name="W2Worked" localSheetId="9">'TS 6'!$K$34</definedName>
    <definedName name="W2Worked" localSheetId="10">'TS 7'!$K$34</definedName>
    <definedName name="W2Worked" localSheetId="11">'TS 8'!$K$34</definedName>
    <definedName name="W2Worked" localSheetId="12">'TS 9'!$K$34</definedName>
    <definedName name="W2Worked">'TS 1'!$K$34</definedName>
    <definedName name="W2WorkedPlusComp" localSheetId="13">'TS 10'!$K$35</definedName>
    <definedName name="W2WorkedPlusComp" localSheetId="14">'TS 11'!$K$35</definedName>
    <definedName name="W2WorkedPlusComp" localSheetId="15">'TS 12'!$K$35</definedName>
    <definedName name="W2WorkedPlusComp" localSheetId="16">'TS 13'!$K$35</definedName>
    <definedName name="W2WorkedPlusComp" localSheetId="17">'TS 14'!$K$35</definedName>
    <definedName name="W2WorkedPlusComp" localSheetId="18">'TS 15'!$K$35</definedName>
    <definedName name="W2WorkedPlusComp" localSheetId="19">'TS 16'!$K$35</definedName>
    <definedName name="W2WorkedPlusComp" localSheetId="20">'TS 17'!$K$35</definedName>
    <definedName name="W2WorkedPlusComp" localSheetId="21">'TS 18'!$K$35</definedName>
    <definedName name="W2WorkedPlusComp" localSheetId="22">'TS 19'!$K$35</definedName>
    <definedName name="W2WorkedPlusComp" localSheetId="5">'TS 2'!$K$35</definedName>
    <definedName name="W2WorkedPlusComp" localSheetId="23">'TS 20'!$K$35</definedName>
    <definedName name="W2WorkedPlusComp" localSheetId="24">'TS 21'!$K$35</definedName>
    <definedName name="W2WorkedPlusComp" localSheetId="25">'TS 22'!$K$35</definedName>
    <definedName name="W2WorkedPlusComp" localSheetId="26">'TS 23'!$K$35</definedName>
    <definedName name="W2WorkedPlusComp" localSheetId="27">'TS 24'!$K$35</definedName>
    <definedName name="W2WorkedPlusComp" localSheetId="28">'TS 25'!$K$35</definedName>
    <definedName name="W2WorkedPlusComp" localSheetId="29">'TS 26'!$K$35</definedName>
    <definedName name="W2WorkedPlusComp" localSheetId="30">'TS 27'!$K$35</definedName>
    <definedName name="W2WorkedPlusComp" localSheetId="6">'TS 3'!$K$35</definedName>
    <definedName name="W2WorkedPlusComp" localSheetId="7">'TS 4'!$K$35</definedName>
    <definedName name="W2WorkedPlusComp" localSheetId="8">'TS 5'!$K$35</definedName>
    <definedName name="W2WorkedPlusComp" localSheetId="9">'TS 6'!$K$35</definedName>
    <definedName name="W2WorkedPlusComp" localSheetId="10">'TS 7'!$K$35</definedName>
    <definedName name="W2WorkedPlusComp" localSheetId="11">'TS 8'!$K$35</definedName>
    <definedName name="W2WorkedPlusComp" localSheetId="12">'TS 9'!$K$35</definedName>
    <definedName name="W2WorkedPlusComp">'TS 1'!$K$35</definedName>
    <definedName name="Week1Friday">'Pay Periods'!$S:$S</definedName>
    <definedName name="Week1FridayDate">'Pay Periods'!$R:$R</definedName>
    <definedName name="Week1Monday">'Pay Periods'!$K:$K</definedName>
    <definedName name="Week1MondayDate">'Pay Periods'!$J:$J</definedName>
    <definedName name="Week1Saturday">'Pay Periods'!$G:$G</definedName>
    <definedName name="Week1SaturdayDate">'Pay Periods'!$F:$F</definedName>
    <definedName name="Week1Sunday">'Pay Periods'!$I:$I</definedName>
    <definedName name="Week1SundayDate">'Pay Periods'!$H:$H</definedName>
    <definedName name="Week1Thursday">'Pay Periods'!$Q:$Q</definedName>
    <definedName name="Week1ThursdayDate">'Pay Periods'!$P:$P</definedName>
    <definedName name="Week1Tuesday">'Pay Periods'!$M:$M</definedName>
    <definedName name="Week1TuesdayDate">'Pay Periods'!$L:$L</definedName>
    <definedName name="Week1Wednesday">'Pay Periods'!$O:$O</definedName>
    <definedName name="Week1WednesdayDate">'Pay Periods'!$N:$N</definedName>
    <definedName name="Week2Friday">'Pay Periods'!$AG:$AG</definedName>
    <definedName name="Week2FridayDate">'Pay Periods'!$AF:$AF</definedName>
    <definedName name="Week2Monday">'Pay Periods'!$Y:$Y</definedName>
    <definedName name="Week2MondayDate">'Pay Periods'!$X:$X</definedName>
    <definedName name="Week2Saturday">'Pay Periods'!$U:$U</definedName>
    <definedName name="Week2SaturdayDate">'Pay Periods'!$T:$T</definedName>
    <definedName name="Week2Sunday">'Pay Periods'!$W:$W</definedName>
    <definedName name="Week2SundayDate">'Pay Periods'!$V:$V</definedName>
    <definedName name="Week2Thursday">'Pay Periods'!$AE:$AE</definedName>
    <definedName name="Week2ThursdayDate">'Pay Periods'!$AD:$AD</definedName>
    <definedName name="Week2Tuesday">'Pay Periods'!$AA:$AA</definedName>
    <definedName name="Week2TuesdayDate">'Pay Periods'!$Z:$Z</definedName>
    <definedName name="Week2Wednesday">'Pay Periods'!$AC:$AC</definedName>
    <definedName name="Week2WednesdayDate">'Pay Periods'!$AB:$AB</definedName>
    <definedName name="YourName">Instructions!$C$6</definedName>
    <definedName name="YourPosition">Instructions!$C$8</definedName>
  </definedNames>
  <calcPr calcId="191028" calcCompleted="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31" l="1"/>
  <c r="K12" i="1"/>
  <c r="G44" i="111" l="1"/>
  <c r="B41" i="111"/>
  <c r="I39" i="111"/>
  <c r="E39" i="111"/>
  <c r="D6" i="111"/>
  <c r="K5" i="111"/>
  <c r="K4" i="111"/>
  <c r="D4" i="111"/>
  <c r="B2" i="111"/>
  <c r="G44" i="110"/>
  <c r="B41" i="110"/>
  <c r="I39" i="110"/>
  <c r="E39" i="110"/>
  <c r="D6" i="110"/>
  <c r="K5" i="110"/>
  <c r="K4" i="110"/>
  <c r="D4" i="110"/>
  <c r="B2" i="110"/>
  <c r="G44" i="109"/>
  <c r="B41" i="109"/>
  <c r="I39" i="109"/>
  <c r="E39" i="109"/>
  <c r="D6" i="109"/>
  <c r="K5" i="109"/>
  <c r="K4" i="109"/>
  <c r="D4" i="109"/>
  <c r="B2" i="109"/>
  <c r="G44" i="108"/>
  <c r="B41" i="108"/>
  <c r="I39" i="108"/>
  <c r="E39" i="108"/>
  <c r="I8" i="108"/>
  <c r="D6" i="108"/>
  <c r="K5" i="108"/>
  <c r="K4" i="108"/>
  <c r="D4" i="108"/>
  <c r="B2" i="108"/>
  <c r="G44" i="107"/>
  <c r="B41" i="107"/>
  <c r="I39" i="107"/>
  <c r="E39" i="107"/>
  <c r="D6" i="107"/>
  <c r="K5" i="107"/>
  <c r="K4" i="107"/>
  <c r="D4" i="107"/>
  <c r="B2" i="107"/>
  <c r="G44" i="106"/>
  <c r="B41" i="106"/>
  <c r="I39" i="106"/>
  <c r="E39" i="106"/>
  <c r="D6" i="106"/>
  <c r="K5" i="106"/>
  <c r="K4" i="106"/>
  <c r="D4" i="106"/>
  <c r="B2" i="106"/>
  <c r="G44" i="105"/>
  <c r="B41" i="105"/>
  <c r="I39" i="105"/>
  <c r="E39" i="105"/>
  <c r="D6" i="105"/>
  <c r="K5" i="105"/>
  <c r="K4" i="105"/>
  <c r="D4" i="105"/>
  <c r="B2" i="105"/>
  <c r="G44" i="104"/>
  <c r="B41" i="104"/>
  <c r="I39" i="104"/>
  <c r="E39" i="104"/>
  <c r="D6" i="104"/>
  <c r="K5" i="104"/>
  <c r="K4" i="104"/>
  <c r="D4" i="104"/>
  <c r="B2" i="104"/>
  <c r="G44" i="103"/>
  <c r="B41" i="103"/>
  <c r="I39" i="103"/>
  <c r="E39" i="103"/>
  <c r="D6" i="103"/>
  <c r="K5" i="103"/>
  <c r="K4" i="103"/>
  <c r="D4" i="103"/>
  <c r="B2" i="103"/>
  <c r="G44" i="102"/>
  <c r="B41" i="102"/>
  <c r="I39" i="102"/>
  <c r="E39" i="102"/>
  <c r="D6" i="102"/>
  <c r="K5" i="102"/>
  <c r="K4" i="102"/>
  <c r="D4" i="102"/>
  <c r="B2" i="102"/>
  <c r="G44" i="101"/>
  <c r="B41" i="101"/>
  <c r="I39" i="101"/>
  <c r="E39" i="101"/>
  <c r="D6" i="101"/>
  <c r="K5" i="101"/>
  <c r="K4" i="101"/>
  <c r="D4" i="101"/>
  <c r="B2" i="101"/>
  <c r="G44" i="100"/>
  <c r="B41" i="100"/>
  <c r="I39" i="100"/>
  <c r="E39" i="100"/>
  <c r="D6" i="100"/>
  <c r="K5" i="100"/>
  <c r="K4" i="100"/>
  <c r="D4" i="100"/>
  <c r="B2" i="100"/>
  <c r="G44" i="99"/>
  <c r="B41" i="99"/>
  <c r="I39" i="99"/>
  <c r="E39" i="99"/>
  <c r="D6" i="99"/>
  <c r="K5" i="99"/>
  <c r="K4" i="99"/>
  <c r="D4" i="99"/>
  <c r="B2" i="99"/>
  <c r="G44" i="98"/>
  <c r="B41" i="98"/>
  <c r="I39" i="98"/>
  <c r="E39" i="98"/>
  <c r="D6" i="98"/>
  <c r="K5" i="98"/>
  <c r="K4" i="98"/>
  <c r="D4" i="98"/>
  <c r="B2" i="98"/>
  <c r="G44" i="97"/>
  <c r="B41" i="97"/>
  <c r="I39" i="97"/>
  <c r="E39" i="97"/>
  <c r="I8" i="97"/>
  <c r="D6" i="97"/>
  <c r="K5" i="97"/>
  <c r="K4" i="97"/>
  <c r="D4" i="97"/>
  <c r="B2" i="97"/>
  <c r="G44" i="96"/>
  <c r="B41" i="96"/>
  <c r="I39" i="96"/>
  <c r="E39" i="96"/>
  <c r="D6" i="96"/>
  <c r="K5" i="96"/>
  <c r="K4" i="96"/>
  <c r="D4" i="96"/>
  <c r="B2" i="96"/>
  <c r="G44" i="95"/>
  <c r="B41" i="95"/>
  <c r="I39" i="95"/>
  <c r="E39" i="95"/>
  <c r="D6" i="95"/>
  <c r="K5" i="95"/>
  <c r="K4" i="95"/>
  <c r="D4" i="95"/>
  <c r="B2" i="95"/>
  <c r="G44" i="94"/>
  <c r="B41" i="94"/>
  <c r="I39" i="94"/>
  <c r="E39" i="94"/>
  <c r="D6" i="94"/>
  <c r="K5" i="94"/>
  <c r="K4" i="94"/>
  <c r="D4" i="94"/>
  <c r="B2" i="94"/>
  <c r="G44" i="93"/>
  <c r="B41" i="93"/>
  <c r="I39" i="93"/>
  <c r="E39" i="93"/>
  <c r="D6" i="93"/>
  <c r="K5" i="93"/>
  <c r="K4" i="93"/>
  <c r="D4" i="93"/>
  <c r="B2" i="93"/>
  <c r="G44" i="92"/>
  <c r="B41" i="92"/>
  <c r="I39" i="92"/>
  <c r="E39" i="92"/>
  <c r="D6" i="92"/>
  <c r="K5" i="92"/>
  <c r="K4" i="92"/>
  <c r="D4" i="92"/>
  <c r="B2" i="92"/>
  <c r="G44" i="91"/>
  <c r="B41" i="91"/>
  <c r="I39" i="91"/>
  <c r="E39" i="91"/>
  <c r="D6" i="91"/>
  <c r="K5" i="91"/>
  <c r="K4" i="91"/>
  <c r="D4" i="91"/>
  <c r="B2" i="91"/>
  <c r="G44" i="90"/>
  <c r="B41" i="90"/>
  <c r="I39" i="90"/>
  <c r="E39" i="90"/>
  <c r="D6" i="90"/>
  <c r="K5" i="90"/>
  <c r="K4" i="90"/>
  <c r="D4" i="90"/>
  <c r="B2" i="90"/>
  <c r="G44" i="89"/>
  <c r="B41" i="89"/>
  <c r="I39" i="89"/>
  <c r="E39" i="89"/>
  <c r="I8" i="89"/>
  <c r="D6" i="89"/>
  <c r="K5" i="89"/>
  <c r="K4" i="89"/>
  <c r="D4" i="89"/>
  <c r="B2" i="89"/>
  <c r="G44" i="88"/>
  <c r="B41" i="88"/>
  <c r="I39" i="88"/>
  <c r="E39" i="88"/>
  <c r="D6" i="88"/>
  <c r="K5" i="88"/>
  <c r="K4" i="88"/>
  <c r="D4" i="88"/>
  <c r="B2" i="88"/>
  <c r="G44" i="87"/>
  <c r="B41" i="87"/>
  <c r="I39" i="87"/>
  <c r="E39" i="87"/>
  <c r="D6" i="87"/>
  <c r="K5" i="87"/>
  <c r="K4" i="87"/>
  <c r="D4" i="87"/>
  <c r="B2" i="87"/>
  <c r="G44" i="86"/>
  <c r="B41" i="86"/>
  <c r="I39" i="86"/>
  <c r="E39" i="86"/>
  <c r="D6" i="86"/>
  <c r="K5" i="86"/>
  <c r="K4" i="86"/>
  <c r="D4" i="86"/>
  <c r="B2" i="86"/>
  <c r="G44" i="1" l="1"/>
  <c r="I39" i="1" l="1"/>
  <c r="E39" i="1"/>
  <c r="K5" i="1"/>
  <c r="F2" i="2"/>
  <c r="H2" i="2" s="1"/>
  <c r="J2" i="2" s="1"/>
  <c r="L2" i="2" s="1"/>
  <c r="N2" i="2" l="1"/>
  <c r="M2" i="2"/>
  <c r="I2" i="2"/>
  <c r="K2" i="2"/>
  <c r="G2" i="2"/>
  <c r="P2" i="2" l="1"/>
  <c r="O2" i="2"/>
  <c r="E2" i="2"/>
  <c r="C2" i="2"/>
  <c r="B3" i="2"/>
  <c r="C3" i="2" l="1"/>
  <c r="I8" i="86" s="1"/>
  <c r="I6" i="86"/>
  <c r="R2" i="2"/>
  <c r="Q2" i="2"/>
  <c r="F3" i="2"/>
  <c r="C14" i="86" s="1"/>
  <c r="B12" i="86" s="1"/>
  <c r="E3" i="2"/>
  <c r="D8" i="86" s="1"/>
  <c r="B4" i="2"/>
  <c r="I6" i="87" s="1"/>
  <c r="B41" i="1"/>
  <c r="T2" i="2" l="1"/>
  <c r="S2" i="2"/>
  <c r="H3" i="2"/>
  <c r="C15" i="86" s="1"/>
  <c r="G3" i="2"/>
  <c r="B14" i="86" s="1"/>
  <c r="E4" i="2"/>
  <c r="D8" i="87" s="1"/>
  <c r="F4" i="2"/>
  <c r="C14" i="87" s="1"/>
  <c r="B12" i="87" s="1"/>
  <c r="C4" i="2"/>
  <c r="I8" i="87" s="1"/>
  <c r="B5" i="2"/>
  <c r="I6" i="88" s="1"/>
  <c r="I14" i="86" l="1"/>
  <c r="G14" i="86"/>
  <c r="F14" i="86"/>
  <c r="H14" i="86"/>
  <c r="D14" i="86"/>
  <c r="E14" i="86"/>
  <c r="J3" i="2"/>
  <c r="C16" i="86" s="1"/>
  <c r="I3" i="2"/>
  <c r="B15" i="86" s="1"/>
  <c r="V2" i="2"/>
  <c r="U2" i="2"/>
  <c r="H4" i="2"/>
  <c r="C15" i="87" s="1"/>
  <c r="G4" i="2"/>
  <c r="B14" i="87" s="1"/>
  <c r="E5" i="2"/>
  <c r="D8" i="88" s="1"/>
  <c r="F5" i="2"/>
  <c r="C14" i="88" s="1"/>
  <c r="B12" i="88" s="1"/>
  <c r="B6" i="2"/>
  <c r="I6" i="89" s="1"/>
  <c r="C5" i="2"/>
  <c r="I8" i="88" s="1"/>
  <c r="F14" i="87" l="1"/>
  <c r="G14" i="87"/>
  <c r="E14" i="87"/>
  <c r="D14" i="87"/>
  <c r="I14" i="87"/>
  <c r="H14" i="87"/>
  <c r="G15" i="86"/>
  <c r="D15" i="86"/>
  <c r="I15" i="86"/>
  <c r="F15" i="86"/>
  <c r="E15" i="86"/>
  <c r="H15" i="86"/>
  <c r="J14" i="86"/>
  <c r="X2" i="2"/>
  <c r="W2" i="2"/>
  <c r="J4" i="2"/>
  <c r="C16" i="87" s="1"/>
  <c r="I4" i="2"/>
  <c r="B15" i="87" s="1"/>
  <c r="L3" i="2"/>
  <c r="C17" i="86" s="1"/>
  <c r="K3" i="2"/>
  <c r="B16" i="86" s="1"/>
  <c r="H5" i="2"/>
  <c r="C15" i="88" s="1"/>
  <c r="G5" i="2"/>
  <c r="B14" i="88" s="1"/>
  <c r="E6" i="2"/>
  <c r="D8" i="89" s="1"/>
  <c r="F6" i="2"/>
  <c r="C14" i="89" s="1"/>
  <c r="B12" i="89" s="1"/>
  <c r="B7" i="2"/>
  <c r="I6" i="90" s="1"/>
  <c r="F15" i="87" l="1"/>
  <c r="G15" i="87"/>
  <c r="E15" i="87"/>
  <c r="D15" i="87"/>
  <c r="H15" i="87"/>
  <c r="I15" i="87"/>
  <c r="F16" i="86"/>
  <c r="I16" i="86"/>
  <c r="E16" i="86"/>
  <c r="G16" i="86"/>
  <c r="H16" i="86"/>
  <c r="D16" i="86"/>
  <c r="J15" i="86"/>
  <c r="J14" i="87"/>
  <c r="F14" i="88"/>
  <c r="D14" i="88"/>
  <c r="H14" i="88"/>
  <c r="G14" i="88"/>
  <c r="E14" i="88"/>
  <c r="I14" i="88"/>
  <c r="N3" i="2"/>
  <c r="C18" i="86" s="1"/>
  <c r="M3" i="2"/>
  <c r="B17" i="86" s="1"/>
  <c r="J5" i="2"/>
  <c r="C16" i="88" s="1"/>
  <c r="I5" i="2"/>
  <c r="B15" i="88" s="1"/>
  <c r="L4" i="2"/>
  <c r="C17" i="87" s="1"/>
  <c r="K4" i="2"/>
  <c r="B16" i="87" s="1"/>
  <c r="Z2" i="2"/>
  <c r="Y2" i="2"/>
  <c r="H6" i="2"/>
  <c r="C15" i="89" s="1"/>
  <c r="G6" i="2"/>
  <c r="B14" i="89" s="1"/>
  <c r="B8" i="2"/>
  <c r="I6" i="91" s="1"/>
  <c r="F7" i="2"/>
  <c r="C14" i="90" s="1"/>
  <c r="B12" i="90" s="1"/>
  <c r="E7" i="2"/>
  <c r="D8" i="90" s="1"/>
  <c r="C7" i="2"/>
  <c r="I8" i="90" s="1"/>
  <c r="F14" i="89" l="1"/>
  <c r="H14" i="89"/>
  <c r="G14" i="89"/>
  <c r="I14" i="89"/>
  <c r="D14" i="89"/>
  <c r="E14" i="89"/>
  <c r="H16" i="87"/>
  <c r="E16" i="87"/>
  <c r="F16" i="87"/>
  <c r="I16" i="87"/>
  <c r="G16" i="87"/>
  <c r="D16" i="87"/>
  <c r="F17" i="86"/>
  <c r="D17" i="86"/>
  <c r="E17" i="86"/>
  <c r="H17" i="86"/>
  <c r="I17" i="86"/>
  <c r="G17" i="86"/>
  <c r="J14" i="88"/>
  <c r="J15" i="87"/>
  <c r="F15" i="88"/>
  <c r="H15" i="88"/>
  <c r="D15" i="88"/>
  <c r="E15" i="88"/>
  <c r="G15" i="88"/>
  <c r="I15" i="88"/>
  <c r="J16" i="86"/>
  <c r="J6" i="2"/>
  <c r="C16" i="89" s="1"/>
  <c r="I6" i="2"/>
  <c r="B15" i="89" s="1"/>
  <c r="L5" i="2"/>
  <c r="C17" i="88" s="1"/>
  <c r="K5" i="2"/>
  <c r="B16" i="88" s="1"/>
  <c r="N4" i="2"/>
  <c r="C18" i="87" s="1"/>
  <c r="M4" i="2"/>
  <c r="B17" i="87" s="1"/>
  <c r="AB2" i="2"/>
  <c r="AA2" i="2"/>
  <c r="P3" i="2"/>
  <c r="C19" i="86" s="1"/>
  <c r="O3" i="2"/>
  <c r="B18" i="86" s="1"/>
  <c r="H7" i="2"/>
  <c r="C15" i="90" s="1"/>
  <c r="G7" i="2"/>
  <c r="B14" i="90" s="1"/>
  <c r="B9" i="2"/>
  <c r="I6" i="92" s="1"/>
  <c r="E8" i="2"/>
  <c r="D8" i="91" s="1"/>
  <c r="F8" i="2"/>
  <c r="C14" i="91" s="1"/>
  <c r="B12" i="91" s="1"/>
  <c r="C8" i="2"/>
  <c r="I8" i="91" s="1"/>
  <c r="B2" i="1"/>
  <c r="J15" i="88" l="1"/>
  <c r="F14" i="90"/>
  <c r="D14" i="90"/>
  <c r="E14" i="90"/>
  <c r="G14" i="90"/>
  <c r="I14" i="90"/>
  <c r="H14" i="90"/>
  <c r="H16" i="88"/>
  <c r="D16" i="88"/>
  <c r="G16" i="88"/>
  <c r="E16" i="88"/>
  <c r="F16" i="88"/>
  <c r="I16" i="88"/>
  <c r="J16" i="87"/>
  <c r="J17" i="86"/>
  <c r="I18" i="86"/>
  <c r="G18" i="86"/>
  <c r="F18" i="86"/>
  <c r="D18" i="86"/>
  <c r="H18" i="86"/>
  <c r="E18" i="86"/>
  <c r="F17" i="87"/>
  <c r="G17" i="87"/>
  <c r="E17" i="87"/>
  <c r="H17" i="87"/>
  <c r="D17" i="87"/>
  <c r="I17" i="87"/>
  <c r="F15" i="89"/>
  <c r="H15" i="89"/>
  <c r="D15" i="89"/>
  <c r="I15" i="89"/>
  <c r="E15" i="89"/>
  <c r="G15" i="89"/>
  <c r="J14" i="89"/>
  <c r="AD2" i="2"/>
  <c r="AC2" i="2"/>
  <c r="N5" i="2"/>
  <c r="C18" i="88" s="1"/>
  <c r="M5" i="2"/>
  <c r="B17" i="88" s="1"/>
  <c r="J7" i="2"/>
  <c r="C16" i="90" s="1"/>
  <c r="I7" i="2"/>
  <c r="B15" i="90" s="1"/>
  <c r="R3" i="2"/>
  <c r="C20" i="86" s="1"/>
  <c r="Q3" i="2"/>
  <c r="B19" i="86" s="1"/>
  <c r="P4" i="2"/>
  <c r="C19" i="87" s="1"/>
  <c r="O4" i="2"/>
  <c r="B18" i="87" s="1"/>
  <c r="L6" i="2"/>
  <c r="C17" i="89" s="1"/>
  <c r="K6" i="2"/>
  <c r="B16" i="89" s="1"/>
  <c r="H8" i="2"/>
  <c r="C15" i="91" s="1"/>
  <c r="G8" i="2"/>
  <c r="B14" i="91" s="1"/>
  <c r="B10" i="2"/>
  <c r="I6" i="93" s="1"/>
  <c r="E9" i="2"/>
  <c r="D8" i="92" s="1"/>
  <c r="F9" i="2"/>
  <c r="C14" i="92" s="1"/>
  <c r="B12" i="92" s="1"/>
  <c r="C9" i="2"/>
  <c r="I8" i="92" s="1"/>
  <c r="H16" i="89" l="1"/>
  <c r="F16" i="89"/>
  <c r="E16" i="89"/>
  <c r="G16" i="89"/>
  <c r="D16" i="89"/>
  <c r="I16" i="89"/>
  <c r="G17" i="88"/>
  <c r="H17" i="88"/>
  <c r="F17" i="88"/>
  <c r="E17" i="88"/>
  <c r="I17" i="88"/>
  <c r="D17" i="88"/>
  <c r="J14" i="90"/>
  <c r="G19" i="86"/>
  <c r="D19" i="86"/>
  <c r="I19" i="86"/>
  <c r="F19" i="86"/>
  <c r="H19" i="86"/>
  <c r="E19" i="86"/>
  <c r="J18" i="86"/>
  <c r="J16" i="88"/>
  <c r="F14" i="91"/>
  <c r="D14" i="91"/>
  <c r="I14" i="91"/>
  <c r="H14" i="91"/>
  <c r="G14" i="91"/>
  <c r="E14" i="91"/>
  <c r="F18" i="87"/>
  <c r="I18" i="87"/>
  <c r="H18" i="87"/>
  <c r="E18" i="87"/>
  <c r="G18" i="87"/>
  <c r="D18" i="87"/>
  <c r="F15" i="90"/>
  <c r="I15" i="90"/>
  <c r="H15" i="90"/>
  <c r="D15" i="90"/>
  <c r="E15" i="90"/>
  <c r="G15" i="90"/>
  <c r="J15" i="89"/>
  <c r="J17" i="87"/>
  <c r="J8" i="2"/>
  <c r="C16" i="91" s="1"/>
  <c r="I8" i="2"/>
  <c r="B15" i="91" s="1"/>
  <c r="N6" i="2"/>
  <c r="C18" i="89" s="1"/>
  <c r="M6" i="2"/>
  <c r="B17" i="89" s="1"/>
  <c r="T3" i="2"/>
  <c r="C27" i="86" s="1"/>
  <c r="B25" i="86" s="1"/>
  <c r="S3" i="2"/>
  <c r="B20" i="86" s="1"/>
  <c r="P5" i="2"/>
  <c r="C19" i="88" s="1"/>
  <c r="O5" i="2"/>
  <c r="B18" i="88" s="1"/>
  <c r="R4" i="2"/>
  <c r="C20" i="87" s="1"/>
  <c r="Q4" i="2"/>
  <c r="B19" i="87" s="1"/>
  <c r="L7" i="2"/>
  <c r="C17" i="90" s="1"/>
  <c r="K7" i="2"/>
  <c r="B16" i="90" s="1"/>
  <c r="AF2" i="2"/>
  <c r="AG2" i="2" s="1"/>
  <c r="B33" i="1" s="1"/>
  <c r="AE2" i="2"/>
  <c r="B32" i="1" s="1"/>
  <c r="H9" i="2"/>
  <c r="C15" i="92" s="1"/>
  <c r="G9" i="2"/>
  <c r="B14" i="92" s="1"/>
  <c r="B11" i="2"/>
  <c r="I6" i="94" s="1"/>
  <c r="E10" i="2"/>
  <c r="D8" i="93" s="1"/>
  <c r="F10" i="2"/>
  <c r="C14" i="93" s="1"/>
  <c r="B12" i="93" s="1"/>
  <c r="C10" i="2"/>
  <c r="I8" i="93" s="1"/>
  <c r="I8" i="1"/>
  <c r="B31" i="1"/>
  <c r="B30" i="1"/>
  <c r="B29" i="1"/>
  <c r="B28" i="1"/>
  <c r="B27" i="1"/>
  <c r="J16" i="89" l="1"/>
  <c r="F18" i="88"/>
  <c r="H18" i="88"/>
  <c r="G18" i="88"/>
  <c r="E18" i="88"/>
  <c r="D18" i="88"/>
  <c r="I18" i="88"/>
  <c r="J17" i="88"/>
  <c r="F14" i="92"/>
  <c r="G14" i="92"/>
  <c r="D14" i="92"/>
  <c r="E14" i="92"/>
  <c r="H14" i="92"/>
  <c r="I14" i="92"/>
  <c r="G17" i="89"/>
  <c r="E17" i="89"/>
  <c r="I17" i="89"/>
  <c r="D17" i="89"/>
  <c r="F17" i="89"/>
  <c r="H17" i="89"/>
  <c r="F19" i="87"/>
  <c r="E19" i="87"/>
  <c r="I19" i="87"/>
  <c r="D19" i="87"/>
  <c r="H19" i="87"/>
  <c r="G19" i="87"/>
  <c r="F20" i="86"/>
  <c r="E20" i="86"/>
  <c r="G20" i="86"/>
  <c r="I20" i="86"/>
  <c r="H20" i="86"/>
  <c r="D20" i="86"/>
  <c r="F15" i="91"/>
  <c r="E15" i="91"/>
  <c r="D15" i="91"/>
  <c r="I15" i="91"/>
  <c r="H15" i="91"/>
  <c r="G15" i="91"/>
  <c r="J18" i="87"/>
  <c r="J14" i="91"/>
  <c r="H16" i="90"/>
  <c r="G16" i="90"/>
  <c r="D16" i="90"/>
  <c r="I16" i="90"/>
  <c r="F16" i="90"/>
  <c r="E16" i="90"/>
  <c r="J15" i="90"/>
  <c r="J19" i="86"/>
  <c r="N7" i="2"/>
  <c r="C18" i="90" s="1"/>
  <c r="M7" i="2"/>
  <c r="B17" i="90" s="1"/>
  <c r="R5" i="2"/>
  <c r="C20" i="88" s="1"/>
  <c r="Q5" i="2"/>
  <c r="B19" i="88" s="1"/>
  <c r="P6" i="2"/>
  <c r="C19" i="89" s="1"/>
  <c r="O6" i="2"/>
  <c r="B18" i="89" s="1"/>
  <c r="J9" i="2"/>
  <c r="C16" i="92" s="1"/>
  <c r="I9" i="2"/>
  <c r="B15" i="92" s="1"/>
  <c r="V3" i="2"/>
  <c r="C28" i="86" s="1"/>
  <c r="U3" i="2"/>
  <c r="B27" i="86" s="1"/>
  <c r="T4" i="2"/>
  <c r="C27" i="87" s="1"/>
  <c r="B25" i="87" s="1"/>
  <c r="S4" i="2"/>
  <c r="B20" i="87" s="1"/>
  <c r="L8" i="2"/>
  <c r="C17" i="91" s="1"/>
  <c r="K8" i="2"/>
  <c r="B16" i="91" s="1"/>
  <c r="H10" i="2"/>
  <c r="C15" i="93" s="1"/>
  <c r="G10" i="2"/>
  <c r="B14" i="93" s="1"/>
  <c r="B12" i="2"/>
  <c r="I6" i="95" s="1"/>
  <c r="F11" i="2"/>
  <c r="C14" i="94" s="1"/>
  <c r="B12" i="94" s="1"/>
  <c r="E11" i="2"/>
  <c r="D8" i="94" s="1"/>
  <c r="C11" i="2"/>
  <c r="I8" i="94" s="1"/>
  <c r="G27" i="1"/>
  <c r="H27" i="1"/>
  <c r="F27" i="1"/>
  <c r="I27" i="1"/>
  <c r="E27" i="1"/>
  <c r="D27" i="1"/>
  <c r="H33" i="1"/>
  <c r="I33" i="1"/>
  <c r="H31" i="1"/>
  <c r="I31" i="1"/>
  <c r="H29" i="1"/>
  <c r="I29" i="1"/>
  <c r="I30" i="1"/>
  <c r="H30" i="1"/>
  <c r="I28" i="1"/>
  <c r="E28" i="1"/>
  <c r="H28" i="1"/>
  <c r="D28" i="1"/>
  <c r="F28" i="1"/>
  <c r="G28" i="1"/>
  <c r="I32" i="1"/>
  <c r="H32" i="1"/>
  <c r="B20" i="1"/>
  <c r="B19" i="1"/>
  <c r="B18" i="1"/>
  <c r="B17" i="1"/>
  <c r="B16" i="1"/>
  <c r="B15" i="1"/>
  <c r="B14" i="1"/>
  <c r="C14" i="1"/>
  <c r="B12" i="1" s="1"/>
  <c r="I6" i="1"/>
  <c r="D8" i="1"/>
  <c r="C15" i="1"/>
  <c r="C16" i="1"/>
  <c r="J18" i="88" l="1"/>
  <c r="F14" i="93"/>
  <c r="G14" i="93"/>
  <c r="D14" i="93"/>
  <c r="E14" i="93"/>
  <c r="H14" i="93"/>
  <c r="I14" i="93"/>
  <c r="H20" i="87"/>
  <c r="F20" i="87"/>
  <c r="G20" i="87"/>
  <c r="D20" i="87"/>
  <c r="E20" i="87"/>
  <c r="I20" i="87"/>
  <c r="I15" i="92"/>
  <c r="G15" i="92"/>
  <c r="D15" i="92"/>
  <c r="F15" i="92"/>
  <c r="H15" i="92"/>
  <c r="E15" i="92"/>
  <c r="F19" i="88"/>
  <c r="I19" i="88"/>
  <c r="E19" i="88"/>
  <c r="H19" i="88"/>
  <c r="G19" i="88"/>
  <c r="D19" i="88"/>
  <c r="J20" i="86"/>
  <c r="K21" i="86" s="1"/>
  <c r="J17" i="89"/>
  <c r="J14" i="92"/>
  <c r="H16" i="91"/>
  <c r="D16" i="91"/>
  <c r="E16" i="91"/>
  <c r="F16" i="91"/>
  <c r="G16" i="91"/>
  <c r="I16" i="91"/>
  <c r="G27" i="86"/>
  <c r="F27" i="86"/>
  <c r="E27" i="86"/>
  <c r="H27" i="86"/>
  <c r="D27" i="86"/>
  <c r="I27" i="86"/>
  <c r="F18" i="89"/>
  <c r="H18" i="89"/>
  <c r="G18" i="89"/>
  <c r="I18" i="89"/>
  <c r="D18" i="89"/>
  <c r="E18" i="89"/>
  <c r="F17" i="90"/>
  <c r="G17" i="90"/>
  <c r="D17" i="90"/>
  <c r="I17" i="90"/>
  <c r="H17" i="90"/>
  <c r="E17" i="90"/>
  <c r="J16" i="90"/>
  <c r="J15" i="91"/>
  <c r="J19" i="87"/>
  <c r="J10" i="2"/>
  <c r="C16" i="93" s="1"/>
  <c r="I10" i="2"/>
  <c r="B15" i="93" s="1"/>
  <c r="R6" i="2"/>
  <c r="C20" i="89" s="1"/>
  <c r="Q6" i="2"/>
  <c r="B19" i="89" s="1"/>
  <c r="P7" i="2"/>
  <c r="C19" i="90" s="1"/>
  <c r="O7" i="2"/>
  <c r="B18" i="90" s="1"/>
  <c r="X3" i="2"/>
  <c r="C29" i="86" s="1"/>
  <c r="W3" i="2"/>
  <c r="B28" i="86" s="1"/>
  <c r="L9" i="2"/>
  <c r="C17" i="92" s="1"/>
  <c r="K9" i="2"/>
  <c r="B16" i="92" s="1"/>
  <c r="N8" i="2"/>
  <c r="C18" i="91" s="1"/>
  <c r="M8" i="2"/>
  <c r="B17" i="91" s="1"/>
  <c r="V4" i="2"/>
  <c r="C28" i="87" s="1"/>
  <c r="U4" i="2"/>
  <c r="B27" i="87" s="1"/>
  <c r="T5" i="2"/>
  <c r="C27" i="88" s="1"/>
  <c r="B25" i="88" s="1"/>
  <c r="S5" i="2"/>
  <c r="B20" i="88" s="1"/>
  <c r="H11" i="2"/>
  <c r="C15" i="94" s="1"/>
  <c r="G11" i="2"/>
  <c r="B14" i="94" s="1"/>
  <c r="B13" i="2"/>
  <c r="I6" i="96" s="1"/>
  <c r="E12" i="2"/>
  <c r="D8" i="95" s="1"/>
  <c r="F12" i="2"/>
  <c r="C14" i="95" s="1"/>
  <c r="B12" i="95" s="1"/>
  <c r="I8" i="95"/>
  <c r="J29" i="1"/>
  <c r="J33" i="1"/>
  <c r="J32" i="1"/>
  <c r="J28" i="1"/>
  <c r="J30" i="1"/>
  <c r="J31" i="1"/>
  <c r="J27" i="1"/>
  <c r="H15" i="1"/>
  <c r="D15" i="1"/>
  <c r="G15" i="1"/>
  <c r="I15" i="1"/>
  <c r="F15" i="1"/>
  <c r="E15" i="1"/>
  <c r="I19" i="1"/>
  <c r="H19" i="1"/>
  <c r="I17" i="1"/>
  <c r="H17" i="1"/>
  <c r="I20" i="1"/>
  <c r="H20" i="1"/>
  <c r="F14" i="1"/>
  <c r="I14" i="1"/>
  <c r="E14" i="1"/>
  <c r="G14" i="1"/>
  <c r="H14" i="1"/>
  <c r="D14" i="1"/>
  <c r="H18" i="1"/>
  <c r="I18" i="1"/>
  <c r="I16" i="1"/>
  <c r="H16" i="1"/>
  <c r="J15" i="92" l="1"/>
  <c r="J18" i="89"/>
  <c r="M21" i="86"/>
  <c r="M22" i="86"/>
  <c r="F14" i="94"/>
  <c r="H14" i="94"/>
  <c r="E14" i="94"/>
  <c r="I14" i="94"/>
  <c r="G14" i="94"/>
  <c r="D14" i="94"/>
  <c r="F27" i="87"/>
  <c r="E27" i="87"/>
  <c r="I27" i="87"/>
  <c r="H27" i="87"/>
  <c r="G27" i="87"/>
  <c r="D27" i="87"/>
  <c r="H16" i="92"/>
  <c r="G16" i="92"/>
  <c r="E16" i="92"/>
  <c r="D16" i="92"/>
  <c r="I16" i="92"/>
  <c r="F16" i="92"/>
  <c r="F18" i="90"/>
  <c r="D18" i="90"/>
  <c r="I18" i="90"/>
  <c r="H18" i="90"/>
  <c r="G18" i="90"/>
  <c r="E18" i="90"/>
  <c r="F15" i="93"/>
  <c r="I15" i="93"/>
  <c r="E15" i="93"/>
  <c r="G15" i="93"/>
  <c r="H15" i="93"/>
  <c r="D15" i="93"/>
  <c r="J27" i="86"/>
  <c r="J19" i="88"/>
  <c r="J17" i="90"/>
  <c r="J14" i="93"/>
  <c r="H20" i="88"/>
  <c r="I20" i="88"/>
  <c r="D20" i="88"/>
  <c r="E20" i="88"/>
  <c r="F20" i="88"/>
  <c r="G20" i="88"/>
  <c r="G17" i="91"/>
  <c r="I17" i="91"/>
  <c r="H17" i="91"/>
  <c r="E17" i="91"/>
  <c r="D17" i="91"/>
  <c r="F17" i="91"/>
  <c r="F28" i="86"/>
  <c r="H28" i="86"/>
  <c r="I28" i="86"/>
  <c r="D28" i="86"/>
  <c r="E28" i="86"/>
  <c r="G28" i="86"/>
  <c r="F19" i="89"/>
  <c r="I19" i="89"/>
  <c r="H19" i="89"/>
  <c r="E19" i="89"/>
  <c r="D19" i="89"/>
  <c r="G19" i="89"/>
  <c r="J16" i="91"/>
  <c r="J20" i="87"/>
  <c r="K21" i="87" s="1"/>
  <c r="N9" i="2"/>
  <c r="C18" i="92" s="1"/>
  <c r="M9" i="2"/>
  <c r="B17" i="92" s="1"/>
  <c r="V5" i="2"/>
  <c r="C28" i="88" s="1"/>
  <c r="U5" i="2"/>
  <c r="B27" i="88" s="1"/>
  <c r="T6" i="2"/>
  <c r="C27" i="89" s="1"/>
  <c r="B25" i="89" s="1"/>
  <c r="S6" i="2"/>
  <c r="B20" i="89" s="1"/>
  <c r="R7" i="2"/>
  <c r="C20" i="90" s="1"/>
  <c r="Q7" i="2"/>
  <c r="B19" i="90" s="1"/>
  <c r="P8" i="2"/>
  <c r="C19" i="91" s="1"/>
  <c r="O8" i="2"/>
  <c r="B18" i="91" s="1"/>
  <c r="J11" i="2"/>
  <c r="C16" i="94" s="1"/>
  <c r="I11" i="2"/>
  <c r="B15" i="94" s="1"/>
  <c r="X4" i="2"/>
  <c r="C29" i="87" s="1"/>
  <c r="W4" i="2"/>
  <c r="B28" i="87" s="1"/>
  <c r="Z3" i="2"/>
  <c r="C30" i="86" s="1"/>
  <c r="Y3" i="2"/>
  <c r="B29" i="86" s="1"/>
  <c r="L10" i="2"/>
  <c r="C17" i="93" s="1"/>
  <c r="K10" i="2"/>
  <c r="B16" i="93" s="1"/>
  <c r="K34" i="1"/>
  <c r="H12" i="2"/>
  <c r="C15" i="95" s="1"/>
  <c r="G12" i="2"/>
  <c r="B14" i="95" s="1"/>
  <c r="B14" i="2"/>
  <c r="I6" i="97" s="1"/>
  <c r="E13" i="2"/>
  <c r="D8" i="96" s="1"/>
  <c r="F13" i="2"/>
  <c r="C14" i="96" s="1"/>
  <c r="B12" i="96" s="1"/>
  <c r="C13" i="2"/>
  <c r="I8" i="96" s="1"/>
  <c r="J20" i="1"/>
  <c r="J18" i="1"/>
  <c r="J16" i="1"/>
  <c r="J14" i="1"/>
  <c r="J19" i="1"/>
  <c r="J17" i="1"/>
  <c r="J15" i="1"/>
  <c r="C17" i="1"/>
  <c r="J19" i="89" l="1"/>
  <c r="J17" i="91"/>
  <c r="H16" i="93"/>
  <c r="G16" i="93"/>
  <c r="E16" i="93"/>
  <c r="D16" i="93"/>
  <c r="I16" i="93"/>
  <c r="F16" i="93"/>
  <c r="H28" i="87"/>
  <c r="E28" i="87"/>
  <c r="D28" i="87"/>
  <c r="I28" i="87"/>
  <c r="F28" i="87"/>
  <c r="G28" i="87"/>
  <c r="F18" i="91"/>
  <c r="D18" i="91"/>
  <c r="E18" i="91"/>
  <c r="H18" i="91"/>
  <c r="I18" i="91"/>
  <c r="G18" i="91"/>
  <c r="H20" i="89"/>
  <c r="I20" i="89"/>
  <c r="E20" i="89"/>
  <c r="G20" i="89"/>
  <c r="F20" i="89"/>
  <c r="D20" i="89"/>
  <c r="G17" i="92"/>
  <c r="H17" i="92"/>
  <c r="D17" i="92"/>
  <c r="F17" i="92"/>
  <c r="E17" i="92"/>
  <c r="I17" i="92"/>
  <c r="J28" i="86"/>
  <c r="J18" i="90"/>
  <c r="J27" i="87"/>
  <c r="C39" i="86"/>
  <c r="F22" i="86"/>
  <c r="F14" i="95"/>
  <c r="H14" i="95"/>
  <c r="I14" i="95"/>
  <c r="D14" i="95"/>
  <c r="G14" i="95"/>
  <c r="E14" i="95"/>
  <c r="J20" i="88"/>
  <c r="K21" i="88" s="1"/>
  <c r="J15" i="93"/>
  <c r="J16" i="92"/>
  <c r="J14" i="94"/>
  <c r="E21" i="86"/>
  <c r="F21" i="86"/>
  <c r="K25" i="86" s="1"/>
  <c r="F29" i="86"/>
  <c r="E29" i="86"/>
  <c r="G29" i="86"/>
  <c r="I29" i="86"/>
  <c r="D29" i="86"/>
  <c r="H29" i="86"/>
  <c r="I15" i="94"/>
  <c r="F15" i="94"/>
  <c r="G15" i="94"/>
  <c r="D15" i="94"/>
  <c r="E15" i="94"/>
  <c r="H15" i="94"/>
  <c r="F19" i="90"/>
  <c r="G19" i="90"/>
  <c r="D19" i="90"/>
  <c r="H19" i="90"/>
  <c r="I19" i="90"/>
  <c r="E19" i="90"/>
  <c r="F27" i="88"/>
  <c r="E27" i="88"/>
  <c r="G27" i="88"/>
  <c r="H27" i="88"/>
  <c r="D27" i="88"/>
  <c r="I27" i="88"/>
  <c r="M21" i="87"/>
  <c r="M22" i="87"/>
  <c r="V6" i="2"/>
  <c r="C28" i="89" s="1"/>
  <c r="U6" i="2"/>
  <c r="B27" i="89" s="1"/>
  <c r="M34" i="1"/>
  <c r="E34" i="1" s="1"/>
  <c r="M35" i="1"/>
  <c r="Z4" i="2"/>
  <c r="C30" i="87" s="1"/>
  <c r="Y4" i="2"/>
  <c r="B29" i="87" s="1"/>
  <c r="R8" i="2"/>
  <c r="C20" i="91" s="1"/>
  <c r="Q8" i="2"/>
  <c r="B19" i="91" s="1"/>
  <c r="N10" i="2"/>
  <c r="C18" i="93" s="1"/>
  <c r="M10" i="2"/>
  <c r="B17" i="93" s="1"/>
  <c r="AB3" i="2"/>
  <c r="C31" i="86" s="1"/>
  <c r="AA3" i="2"/>
  <c r="B30" i="86" s="1"/>
  <c r="L11" i="2"/>
  <c r="C17" i="94" s="1"/>
  <c r="K11" i="2"/>
  <c r="B16" i="94" s="1"/>
  <c r="X5" i="2"/>
  <c r="C29" i="88" s="1"/>
  <c r="W5" i="2"/>
  <c r="B28" i="88" s="1"/>
  <c r="P9" i="2"/>
  <c r="C19" i="92" s="1"/>
  <c r="O9" i="2"/>
  <c r="B18" i="92" s="1"/>
  <c r="J12" i="2"/>
  <c r="C16" i="95" s="1"/>
  <c r="I12" i="2"/>
  <c r="B15" i="95" s="1"/>
  <c r="T7" i="2"/>
  <c r="C27" i="90" s="1"/>
  <c r="B25" i="90" s="1"/>
  <c r="S7" i="2"/>
  <c r="B20" i="90" s="1"/>
  <c r="K21" i="1"/>
  <c r="H13" i="2"/>
  <c r="C15" i="96" s="1"/>
  <c r="G13" i="2"/>
  <c r="B14" i="96" s="1"/>
  <c r="B15" i="2"/>
  <c r="I6" i="98" s="1"/>
  <c r="E14" i="2"/>
  <c r="D8" i="97" s="1"/>
  <c r="F14" i="2"/>
  <c r="C14" i="97" s="1"/>
  <c r="B12" i="97" s="1"/>
  <c r="C18" i="1"/>
  <c r="C38" i="86" l="1"/>
  <c r="F21" i="87"/>
  <c r="K25" i="87" s="1"/>
  <c r="E21" i="87"/>
  <c r="M22" i="88"/>
  <c r="M21" i="88"/>
  <c r="J14" i="95"/>
  <c r="J17" i="92"/>
  <c r="J20" i="89"/>
  <c r="K21" i="89" s="1"/>
  <c r="H20" i="90"/>
  <c r="I20" i="90"/>
  <c r="G20" i="90"/>
  <c r="F20" i="90"/>
  <c r="E20" i="90"/>
  <c r="D20" i="90"/>
  <c r="F16" i="94"/>
  <c r="E16" i="94"/>
  <c r="D16" i="94"/>
  <c r="G16" i="94"/>
  <c r="I16" i="94"/>
  <c r="H16" i="94"/>
  <c r="G17" i="93"/>
  <c r="D17" i="93"/>
  <c r="H17" i="93"/>
  <c r="F17" i="93"/>
  <c r="I17" i="93"/>
  <c r="E17" i="93"/>
  <c r="F29" i="87"/>
  <c r="E29" i="87"/>
  <c r="I29" i="87"/>
  <c r="H29" i="87"/>
  <c r="D29" i="87"/>
  <c r="G29" i="87"/>
  <c r="F27" i="89"/>
  <c r="H27" i="89"/>
  <c r="G27" i="89"/>
  <c r="I27" i="89"/>
  <c r="D27" i="89"/>
  <c r="E27" i="89"/>
  <c r="J27" i="88"/>
  <c r="F14" i="96"/>
  <c r="I14" i="96"/>
  <c r="D14" i="96"/>
  <c r="G14" i="96"/>
  <c r="E14" i="96"/>
  <c r="H14" i="96"/>
  <c r="J15" i="94"/>
  <c r="J28" i="87"/>
  <c r="F18" i="92"/>
  <c r="E18" i="92"/>
  <c r="H18" i="92"/>
  <c r="D18" i="92"/>
  <c r="G18" i="92"/>
  <c r="I18" i="92"/>
  <c r="F15" i="95"/>
  <c r="E15" i="95"/>
  <c r="I15" i="95"/>
  <c r="H15" i="95"/>
  <c r="D15" i="95"/>
  <c r="G15" i="95"/>
  <c r="H28" i="88"/>
  <c r="E28" i="88"/>
  <c r="G28" i="88"/>
  <c r="I28" i="88"/>
  <c r="D28" i="88"/>
  <c r="F28" i="88"/>
  <c r="I30" i="86"/>
  <c r="G30" i="86"/>
  <c r="E30" i="86"/>
  <c r="F30" i="86"/>
  <c r="H30" i="86"/>
  <c r="D30" i="86"/>
  <c r="F19" i="91"/>
  <c r="D19" i="91"/>
  <c r="E19" i="91"/>
  <c r="H19" i="91"/>
  <c r="I19" i="91"/>
  <c r="G19" i="91"/>
  <c r="F22" i="87"/>
  <c r="C38" i="87" s="1"/>
  <c r="C39" i="87"/>
  <c r="J19" i="90"/>
  <c r="J29" i="86"/>
  <c r="J18" i="91"/>
  <c r="J16" i="93"/>
  <c r="F35" i="1"/>
  <c r="G39" i="1"/>
  <c r="F34" i="1"/>
  <c r="K37" i="1" s="1"/>
  <c r="C6" i="31" s="1"/>
  <c r="K12" i="86" s="1"/>
  <c r="K22" i="86" s="1"/>
  <c r="J13" i="2"/>
  <c r="C16" i="96" s="1"/>
  <c r="I13" i="2"/>
  <c r="B15" i="96" s="1"/>
  <c r="L12" i="2"/>
  <c r="C17" i="95" s="1"/>
  <c r="K12" i="2"/>
  <c r="B16" i="95" s="1"/>
  <c r="R9" i="2"/>
  <c r="C20" i="92" s="1"/>
  <c r="Q9" i="2"/>
  <c r="B19" i="92" s="1"/>
  <c r="AD3" i="2"/>
  <c r="C32" i="86" s="1"/>
  <c r="AC3" i="2"/>
  <c r="B31" i="86" s="1"/>
  <c r="T8" i="2"/>
  <c r="C27" i="91" s="1"/>
  <c r="B25" i="91" s="1"/>
  <c r="S8" i="2"/>
  <c r="B20" i="91" s="1"/>
  <c r="N11" i="2"/>
  <c r="C18" i="94" s="1"/>
  <c r="M11" i="2"/>
  <c r="B17" i="94" s="1"/>
  <c r="M22" i="1"/>
  <c r="M21" i="1"/>
  <c r="V7" i="2"/>
  <c r="C28" i="90" s="1"/>
  <c r="U7" i="2"/>
  <c r="B27" i="90" s="1"/>
  <c r="Z5" i="2"/>
  <c r="C30" i="88" s="1"/>
  <c r="Y5" i="2"/>
  <c r="B29" i="88" s="1"/>
  <c r="P10" i="2"/>
  <c r="C19" i="93" s="1"/>
  <c r="O10" i="2"/>
  <c r="B18" i="93" s="1"/>
  <c r="AB4" i="2"/>
  <c r="C31" i="87" s="1"/>
  <c r="AA4" i="2"/>
  <c r="B30" i="87" s="1"/>
  <c r="X6" i="2"/>
  <c r="C29" i="89" s="1"/>
  <c r="W6" i="2"/>
  <c r="B28" i="89" s="1"/>
  <c r="K22" i="1"/>
  <c r="H14" i="2"/>
  <c r="C15" i="97" s="1"/>
  <c r="G14" i="2"/>
  <c r="B14" i="97" s="1"/>
  <c r="B16" i="2"/>
  <c r="I6" i="99" s="1"/>
  <c r="F15" i="2"/>
  <c r="C14" i="98" s="1"/>
  <c r="B12" i="98" s="1"/>
  <c r="E15" i="2"/>
  <c r="D8" i="98" s="1"/>
  <c r="C15" i="2"/>
  <c r="I8" i="98" s="1"/>
  <c r="C19" i="1"/>
  <c r="J28" i="88" l="1"/>
  <c r="J20" i="90"/>
  <c r="K21" i="90" s="1"/>
  <c r="M22" i="90" s="1"/>
  <c r="H20" i="91"/>
  <c r="F20" i="91"/>
  <c r="D20" i="91"/>
  <c r="G20" i="91"/>
  <c r="E20" i="91"/>
  <c r="I20" i="91"/>
  <c r="J18" i="92"/>
  <c r="I15" i="96"/>
  <c r="G15" i="96"/>
  <c r="H15" i="96"/>
  <c r="E15" i="96"/>
  <c r="F15" i="96"/>
  <c r="D15" i="96"/>
  <c r="F30" i="87"/>
  <c r="D30" i="87"/>
  <c r="G30" i="87"/>
  <c r="I30" i="87"/>
  <c r="H30" i="87"/>
  <c r="E30" i="87"/>
  <c r="J14" i="96"/>
  <c r="J29" i="87"/>
  <c r="J16" i="94"/>
  <c r="H28" i="89"/>
  <c r="I28" i="89"/>
  <c r="D28" i="89"/>
  <c r="E28" i="89"/>
  <c r="G28" i="89"/>
  <c r="F28" i="89"/>
  <c r="F18" i="93"/>
  <c r="G18" i="93"/>
  <c r="E18" i="93"/>
  <c r="H18" i="93"/>
  <c r="I18" i="93"/>
  <c r="D18" i="93"/>
  <c r="F27" i="90"/>
  <c r="E27" i="90"/>
  <c r="G27" i="90"/>
  <c r="D27" i="90"/>
  <c r="H27" i="90"/>
  <c r="I27" i="90"/>
  <c r="G17" i="94"/>
  <c r="D17" i="94"/>
  <c r="F17" i="94"/>
  <c r="E17" i="94"/>
  <c r="I17" i="94"/>
  <c r="H17" i="94"/>
  <c r="G31" i="86"/>
  <c r="I31" i="86"/>
  <c r="H31" i="86"/>
  <c r="F31" i="86"/>
  <c r="D31" i="86"/>
  <c r="E31" i="86"/>
  <c r="H16" i="95"/>
  <c r="I16" i="95"/>
  <c r="D16" i="95"/>
  <c r="G16" i="95"/>
  <c r="F16" i="95"/>
  <c r="E16" i="95"/>
  <c r="K23" i="86"/>
  <c r="J15" i="95"/>
  <c r="F21" i="88"/>
  <c r="K25" i="88" s="1"/>
  <c r="E21" i="88"/>
  <c r="G29" i="88"/>
  <c r="F29" i="88"/>
  <c r="H29" i="88"/>
  <c r="I29" i="88"/>
  <c r="E29" i="88"/>
  <c r="D29" i="88"/>
  <c r="I19" i="92"/>
  <c r="G19" i="92"/>
  <c r="F19" i="92"/>
  <c r="D19" i="92"/>
  <c r="E19" i="92"/>
  <c r="H19" i="92"/>
  <c r="J30" i="86"/>
  <c r="M21" i="89"/>
  <c r="M22" i="89"/>
  <c r="F14" i="97"/>
  <c r="H14" i="97"/>
  <c r="G14" i="97"/>
  <c r="E14" i="97"/>
  <c r="D14" i="97"/>
  <c r="I14" i="97"/>
  <c r="J19" i="91"/>
  <c r="J27" i="89"/>
  <c r="J17" i="93"/>
  <c r="F22" i="88"/>
  <c r="C39" i="88"/>
  <c r="G38" i="1"/>
  <c r="E21" i="1"/>
  <c r="F22" i="1"/>
  <c r="K4" i="1" s="1"/>
  <c r="C39" i="1"/>
  <c r="J14" i="2"/>
  <c r="C16" i="97" s="1"/>
  <c r="I14" i="2"/>
  <c r="B15" i="97" s="1"/>
  <c r="Z6" i="2"/>
  <c r="C30" i="89" s="1"/>
  <c r="Y6" i="2"/>
  <c r="B29" i="89" s="1"/>
  <c r="R10" i="2"/>
  <c r="C20" i="93" s="1"/>
  <c r="Q10" i="2"/>
  <c r="B19" i="93" s="1"/>
  <c r="AB5" i="2"/>
  <c r="C31" i="88" s="1"/>
  <c r="AA5" i="2"/>
  <c r="B30" i="88" s="1"/>
  <c r="V8" i="2"/>
  <c r="C28" i="91" s="1"/>
  <c r="U8" i="2"/>
  <c r="B27" i="91" s="1"/>
  <c r="AD4" i="2"/>
  <c r="C32" i="87" s="1"/>
  <c r="AC4" i="2"/>
  <c r="B31" i="87" s="1"/>
  <c r="P11" i="2"/>
  <c r="C19" i="94" s="1"/>
  <c r="O11" i="2"/>
  <c r="B18" i="94" s="1"/>
  <c r="AF3" i="2"/>
  <c r="AE3" i="2"/>
  <c r="B32" i="86" s="1"/>
  <c r="N12" i="2"/>
  <c r="C18" i="95" s="1"/>
  <c r="M12" i="2"/>
  <c r="B17" i="95" s="1"/>
  <c r="L13" i="2"/>
  <c r="C17" i="96" s="1"/>
  <c r="K13" i="2"/>
  <c r="B16" i="96" s="1"/>
  <c r="X7" i="2"/>
  <c r="C29" i="90" s="1"/>
  <c r="W7" i="2"/>
  <c r="B28" i="90" s="1"/>
  <c r="T9" i="2"/>
  <c r="C27" i="92" s="1"/>
  <c r="B25" i="92" s="1"/>
  <c r="S9" i="2"/>
  <c r="B20" i="92" s="1"/>
  <c r="H15" i="2"/>
  <c r="C15" i="98" s="1"/>
  <c r="G15" i="2"/>
  <c r="B14" i="98" s="1"/>
  <c r="B17" i="2"/>
  <c r="I6" i="100" s="1"/>
  <c r="E16" i="2"/>
  <c r="D8" i="99" s="1"/>
  <c r="F16" i="2"/>
  <c r="C14" i="99" s="1"/>
  <c r="B12" i="99" s="1"/>
  <c r="I8" i="99"/>
  <c r="C20" i="1"/>
  <c r="M21" i="90" l="1"/>
  <c r="F21" i="90" s="1"/>
  <c r="K25" i="90" s="1"/>
  <c r="J29" i="88"/>
  <c r="J15" i="96"/>
  <c r="J16" i="95"/>
  <c r="J28" i="89"/>
  <c r="F27" i="91"/>
  <c r="E27" i="91"/>
  <c r="I27" i="91"/>
  <c r="G27" i="91"/>
  <c r="H27" i="91"/>
  <c r="D27" i="91"/>
  <c r="F14" i="98"/>
  <c r="D14" i="98"/>
  <c r="G14" i="98"/>
  <c r="I14" i="98"/>
  <c r="H14" i="98"/>
  <c r="E14" i="98"/>
  <c r="G17" i="95"/>
  <c r="E17" i="95"/>
  <c r="I17" i="95"/>
  <c r="D17" i="95"/>
  <c r="H17" i="95"/>
  <c r="F17" i="95"/>
  <c r="F19" i="93"/>
  <c r="E19" i="93"/>
  <c r="D19" i="93"/>
  <c r="G19" i="93"/>
  <c r="H19" i="93"/>
  <c r="I19" i="93"/>
  <c r="C38" i="88"/>
  <c r="C39" i="90"/>
  <c r="F22" i="90"/>
  <c r="H28" i="90"/>
  <c r="G28" i="90"/>
  <c r="E28" i="90"/>
  <c r="D28" i="90"/>
  <c r="I28" i="90"/>
  <c r="F28" i="90"/>
  <c r="F18" i="94"/>
  <c r="G18" i="94"/>
  <c r="D18" i="94"/>
  <c r="I18" i="94"/>
  <c r="E18" i="94"/>
  <c r="H18" i="94"/>
  <c r="I15" i="97"/>
  <c r="E15" i="97"/>
  <c r="F15" i="97"/>
  <c r="G15" i="97"/>
  <c r="D15" i="97"/>
  <c r="H15" i="97"/>
  <c r="H20" i="92"/>
  <c r="E20" i="92"/>
  <c r="I20" i="92"/>
  <c r="G20" i="92"/>
  <c r="F20" i="92"/>
  <c r="D20" i="92"/>
  <c r="H16" i="96"/>
  <c r="I16" i="96"/>
  <c r="G16" i="96"/>
  <c r="F16" i="96"/>
  <c r="D16" i="96"/>
  <c r="E16" i="96"/>
  <c r="F32" i="86"/>
  <c r="D32" i="86"/>
  <c r="G32" i="86"/>
  <c r="I32" i="86"/>
  <c r="H32" i="86"/>
  <c r="E32" i="86"/>
  <c r="F31" i="87"/>
  <c r="H31" i="87"/>
  <c r="D31" i="87"/>
  <c r="G31" i="87"/>
  <c r="I31" i="87"/>
  <c r="E31" i="87"/>
  <c r="F30" i="88"/>
  <c r="G30" i="88"/>
  <c r="D30" i="88"/>
  <c r="I30" i="88"/>
  <c r="E30" i="88"/>
  <c r="H30" i="88"/>
  <c r="G29" i="89"/>
  <c r="H29" i="89"/>
  <c r="E29" i="89"/>
  <c r="D29" i="89"/>
  <c r="I29" i="89"/>
  <c r="F29" i="89"/>
  <c r="J14" i="97"/>
  <c r="C39" i="89"/>
  <c r="F22" i="89"/>
  <c r="J19" i="92"/>
  <c r="J31" i="86"/>
  <c r="J17" i="94"/>
  <c r="J27" i="90"/>
  <c r="J20" i="91"/>
  <c r="K21" i="91" s="1"/>
  <c r="AG3" i="2"/>
  <c r="B33" i="86" s="1"/>
  <c r="C33" i="86"/>
  <c r="F21" i="89"/>
  <c r="K25" i="89" s="1"/>
  <c r="E21" i="89"/>
  <c r="J18" i="93"/>
  <c r="J30" i="87"/>
  <c r="L14" i="2"/>
  <c r="C17" i="97" s="1"/>
  <c r="K14" i="2"/>
  <c r="B16" i="97" s="1"/>
  <c r="J15" i="2"/>
  <c r="C16" i="98" s="1"/>
  <c r="I15" i="2"/>
  <c r="B15" i="98" s="1"/>
  <c r="AD5" i="2"/>
  <c r="C32" i="88" s="1"/>
  <c r="AC5" i="2"/>
  <c r="B31" i="88" s="1"/>
  <c r="AB6" i="2"/>
  <c r="C31" i="89" s="1"/>
  <c r="AA6" i="2"/>
  <c r="B30" i="89" s="1"/>
  <c r="V9" i="2"/>
  <c r="C28" i="92" s="1"/>
  <c r="U9" i="2"/>
  <c r="B27" i="92" s="1"/>
  <c r="P12" i="2"/>
  <c r="C19" i="95" s="1"/>
  <c r="O12" i="2"/>
  <c r="B18" i="95" s="1"/>
  <c r="AF4" i="2"/>
  <c r="AE4" i="2"/>
  <c r="B32" i="87" s="1"/>
  <c r="Z7" i="2"/>
  <c r="C30" i="90" s="1"/>
  <c r="Y7" i="2"/>
  <c r="B29" i="90" s="1"/>
  <c r="X8" i="2"/>
  <c r="C29" i="91" s="1"/>
  <c r="W8" i="2"/>
  <c r="B28" i="91" s="1"/>
  <c r="T10" i="2"/>
  <c r="C27" i="93" s="1"/>
  <c r="B25" i="93" s="1"/>
  <c r="S10" i="2"/>
  <c r="B20" i="93" s="1"/>
  <c r="N13" i="2"/>
  <c r="C18" i="96" s="1"/>
  <c r="M13" i="2"/>
  <c r="B17" i="96" s="1"/>
  <c r="R11" i="2"/>
  <c r="C20" i="94" s="1"/>
  <c r="Q11" i="2"/>
  <c r="B19" i="94" s="1"/>
  <c r="H16" i="2"/>
  <c r="C15" i="99" s="1"/>
  <c r="G16" i="2"/>
  <c r="B14" i="99" s="1"/>
  <c r="B18" i="2"/>
  <c r="I6" i="101" s="1"/>
  <c r="E17" i="2"/>
  <c r="D8" i="100" s="1"/>
  <c r="F17" i="2"/>
  <c r="C14" i="100" s="1"/>
  <c r="B12" i="100" s="1"/>
  <c r="C17" i="2"/>
  <c r="I8" i="100" s="1"/>
  <c r="C27" i="1"/>
  <c r="B25" i="1" s="1"/>
  <c r="E21" i="90" l="1"/>
  <c r="J29" i="89"/>
  <c r="J30" i="88"/>
  <c r="J18" i="94"/>
  <c r="J28" i="90"/>
  <c r="F18" i="95"/>
  <c r="I18" i="95"/>
  <c r="E18" i="95"/>
  <c r="D18" i="95"/>
  <c r="H18" i="95"/>
  <c r="G18" i="95"/>
  <c r="H20" i="93"/>
  <c r="I20" i="93"/>
  <c r="G20" i="93"/>
  <c r="F20" i="93"/>
  <c r="D20" i="93"/>
  <c r="E20" i="93"/>
  <c r="I15" i="98"/>
  <c r="G15" i="98"/>
  <c r="D15" i="98"/>
  <c r="E15" i="98"/>
  <c r="F15" i="98"/>
  <c r="H15" i="98"/>
  <c r="J17" i="95"/>
  <c r="M22" i="91"/>
  <c r="M21" i="91"/>
  <c r="C38" i="89"/>
  <c r="J31" i="87"/>
  <c r="J16" i="96"/>
  <c r="J15" i="97"/>
  <c r="J27" i="91"/>
  <c r="F29" i="90"/>
  <c r="E29" i="90"/>
  <c r="H29" i="90"/>
  <c r="G29" i="90"/>
  <c r="I29" i="90"/>
  <c r="D29" i="90"/>
  <c r="F30" i="89"/>
  <c r="H30" i="89"/>
  <c r="D30" i="89"/>
  <c r="E30" i="89"/>
  <c r="G30" i="89"/>
  <c r="I30" i="89"/>
  <c r="F14" i="99"/>
  <c r="I14" i="99"/>
  <c r="G14" i="99"/>
  <c r="H14" i="99"/>
  <c r="E14" i="99"/>
  <c r="D14" i="99"/>
  <c r="G17" i="96"/>
  <c r="E17" i="96"/>
  <c r="I17" i="96"/>
  <c r="H17" i="96"/>
  <c r="F17" i="96"/>
  <c r="D17" i="96"/>
  <c r="H28" i="91"/>
  <c r="E28" i="91"/>
  <c r="I28" i="91"/>
  <c r="D28" i="91"/>
  <c r="G28" i="91"/>
  <c r="F28" i="91"/>
  <c r="H32" i="87"/>
  <c r="E32" i="87"/>
  <c r="F32" i="87"/>
  <c r="G32" i="87"/>
  <c r="D32" i="87"/>
  <c r="I32" i="87"/>
  <c r="I27" i="92"/>
  <c r="H27" i="92"/>
  <c r="D27" i="92"/>
  <c r="E27" i="92"/>
  <c r="F27" i="92"/>
  <c r="G27" i="92"/>
  <c r="F31" i="88"/>
  <c r="E31" i="88"/>
  <c r="H31" i="88"/>
  <c r="D31" i="88"/>
  <c r="G31" i="88"/>
  <c r="I31" i="88"/>
  <c r="H16" i="97"/>
  <c r="G16" i="97"/>
  <c r="E16" i="97"/>
  <c r="D16" i="97"/>
  <c r="I16" i="97"/>
  <c r="F16" i="97"/>
  <c r="J19" i="93"/>
  <c r="J14" i="98"/>
  <c r="I19" i="94"/>
  <c r="F19" i="94"/>
  <c r="D19" i="94"/>
  <c r="G19" i="94"/>
  <c r="H19" i="94"/>
  <c r="E19" i="94"/>
  <c r="F33" i="86"/>
  <c r="D33" i="86"/>
  <c r="E33" i="86"/>
  <c r="H33" i="86"/>
  <c r="I33" i="86"/>
  <c r="G33" i="86"/>
  <c r="AG4" i="2"/>
  <c r="B33" i="87" s="1"/>
  <c r="C33" i="87"/>
  <c r="J32" i="86"/>
  <c r="J20" i="92"/>
  <c r="K21" i="92" s="1"/>
  <c r="C38" i="90"/>
  <c r="V10" i="2"/>
  <c r="C28" i="93" s="1"/>
  <c r="U10" i="2"/>
  <c r="B27" i="93" s="1"/>
  <c r="R12" i="2"/>
  <c r="C20" i="95" s="1"/>
  <c r="Q12" i="2"/>
  <c r="B19" i="95" s="1"/>
  <c r="AB7" i="2"/>
  <c r="C31" i="90" s="1"/>
  <c r="AA7" i="2"/>
  <c r="B30" i="90" s="1"/>
  <c r="AF5" i="2"/>
  <c r="AE5" i="2"/>
  <c r="B32" i="88" s="1"/>
  <c r="N14" i="2"/>
  <c r="C18" i="97" s="1"/>
  <c r="M14" i="2"/>
  <c r="B17" i="97" s="1"/>
  <c r="T11" i="2"/>
  <c r="C27" i="94" s="1"/>
  <c r="B25" i="94" s="1"/>
  <c r="S11" i="2"/>
  <c r="B20" i="94" s="1"/>
  <c r="J16" i="2"/>
  <c r="C16" i="99" s="1"/>
  <c r="I16" i="2"/>
  <c r="B15" i="99" s="1"/>
  <c r="Z8" i="2"/>
  <c r="C30" i="91" s="1"/>
  <c r="Y8" i="2"/>
  <c r="B29" i="91" s="1"/>
  <c r="X9" i="2"/>
  <c r="C29" i="92" s="1"/>
  <c r="W9" i="2"/>
  <c r="B28" i="92" s="1"/>
  <c r="P13" i="2"/>
  <c r="C19" i="96" s="1"/>
  <c r="O13" i="2"/>
  <c r="B18" i="96" s="1"/>
  <c r="AD6" i="2"/>
  <c r="C32" i="89" s="1"/>
  <c r="AC6" i="2"/>
  <c r="B31" i="89" s="1"/>
  <c r="L15" i="2"/>
  <c r="C17" i="98" s="1"/>
  <c r="K15" i="2"/>
  <c r="B16" i="98" s="1"/>
  <c r="H17" i="2"/>
  <c r="C15" i="100" s="1"/>
  <c r="G17" i="2"/>
  <c r="B14" i="100" s="1"/>
  <c r="B19" i="2"/>
  <c r="I6" i="102" s="1"/>
  <c r="E18" i="2"/>
  <c r="D8" i="101" s="1"/>
  <c r="F18" i="2"/>
  <c r="C14" i="101" s="1"/>
  <c r="B12" i="101" s="1"/>
  <c r="C18" i="2"/>
  <c r="I8" i="101" s="1"/>
  <c r="C28" i="1"/>
  <c r="J19" i="94" l="1"/>
  <c r="J15" i="98"/>
  <c r="J20" i="93"/>
  <c r="K21" i="93" s="1"/>
  <c r="J16" i="97"/>
  <c r="F18" i="96"/>
  <c r="E18" i="96"/>
  <c r="I18" i="96"/>
  <c r="G18" i="96"/>
  <c r="H18" i="96"/>
  <c r="D18" i="96"/>
  <c r="F29" i="91"/>
  <c r="E29" i="91"/>
  <c r="D29" i="91"/>
  <c r="I29" i="91"/>
  <c r="H29" i="91"/>
  <c r="G29" i="91"/>
  <c r="F20" i="94"/>
  <c r="H20" i="94"/>
  <c r="I20" i="94"/>
  <c r="G20" i="94"/>
  <c r="D20" i="94"/>
  <c r="E20" i="94"/>
  <c r="H32" i="88"/>
  <c r="F32" i="88"/>
  <c r="G32" i="88"/>
  <c r="E32" i="88"/>
  <c r="I32" i="88"/>
  <c r="D32" i="88"/>
  <c r="F19" i="95"/>
  <c r="I19" i="95"/>
  <c r="G19" i="95"/>
  <c r="E19" i="95"/>
  <c r="H19" i="95"/>
  <c r="D19" i="95"/>
  <c r="J31" i="88"/>
  <c r="J27" i="92"/>
  <c r="J32" i="87"/>
  <c r="J17" i="96"/>
  <c r="M22" i="92"/>
  <c r="M21" i="92"/>
  <c r="H16" i="98"/>
  <c r="E16" i="98"/>
  <c r="G16" i="98"/>
  <c r="F16" i="98"/>
  <c r="D16" i="98"/>
  <c r="I16" i="98"/>
  <c r="F31" i="89"/>
  <c r="H31" i="89"/>
  <c r="D31" i="89"/>
  <c r="I31" i="89"/>
  <c r="G31" i="89"/>
  <c r="E31" i="89"/>
  <c r="I15" i="99"/>
  <c r="D15" i="99"/>
  <c r="G15" i="99"/>
  <c r="H15" i="99"/>
  <c r="F15" i="99"/>
  <c r="E15" i="99"/>
  <c r="F30" i="90"/>
  <c r="H30" i="90"/>
  <c r="D30" i="90"/>
  <c r="E30" i="90"/>
  <c r="G30" i="90"/>
  <c r="I30" i="90"/>
  <c r="F27" i="93"/>
  <c r="D27" i="93"/>
  <c r="E27" i="93"/>
  <c r="G27" i="93"/>
  <c r="H27" i="93"/>
  <c r="I27" i="93"/>
  <c r="G33" i="87"/>
  <c r="E33" i="87"/>
  <c r="H33" i="87"/>
  <c r="D33" i="87"/>
  <c r="I33" i="87"/>
  <c r="F33" i="87"/>
  <c r="J33" i="86"/>
  <c r="K34" i="86" s="1"/>
  <c r="J28" i="91"/>
  <c r="J30" i="89"/>
  <c r="J29" i="90"/>
  <c r="F21" i="91"/>
  <c r="K25" i="91" s="1"/>
  <c r="E21" i="91"/>
  <c r="J18" i="95"/>
  <c r="AG5" i="2"/>
  <c r="B33" i="88" s="1"/>
  <c r="C33" i="88"/>
  <c r="F14" i="100"/>
  <c r="H14" i="100"/>
  <c r="G14" i="100"/>
  <c r="D14" i="100"/>
  <c r="E14" i="100"/>
  <c r="I14" i="100"/>
  <c r="H28" i="92"/>
  <c r="G28" i="92"/>
  <c r="I28" i="92"/>
  <c r="D28" i="92"/>
  <c r="F28" i="92"/>
  <c r="E28" i="92"/>
  <c r="F17" i="97"/>
  <c r="I17" i="97"/>
  <c r="E17" i="97"/>
  <c r="H17" i="97"/>
  <c r="G17" i="97"/>
  <c r="D17" i="97"/>
  <c r="J14" i="99"/>
  <c r="F22" i="91"/>
  <c r="C38" i="91" s="1"/>
  <c r="C39" i="91"/>
  <c r="AF6" i="2"/>
  <c r="AE6" i="2"/>
  <c r="B32" i="89" s="1"/>
  <c r="P14" i="2"/>
  <c r="C19" i="97" s="1"/>
  <c r="O14" i="2"/>
  <c r="B18" i="97" s="1"/>
  <c r="AD7" i="2"/>
  <c r="C32" i="90" s="1"/>
  <c r="AC7" i="2"/>
  <c r="B31" i="90" s="1"/>
  <c r="N15" i="2"/>
  <c r="C18" i="98" s="1"/>
  <c r="M15" i="2"/>
  <c r="B17" i="98" s="1"/>
  <c r="R13" i="2"/>
  <c r="C20" i="96" s="1"/>
  <c r="Q13" i="2"/>
  <c r="B19" i="96" s="1"/>
  <c r="Z9" i="2"/>
  <c r="C30" i="92" s="1"/>
  <c r="Y9" i="2"/>
  <c r="B29" i="92" s="1"/>
  <c r="T12" i="2"/>
  <c r="C27" i="95" s="1"/>
  <c r="B25" i="95" s="1"/>
  <c r="S12" i="2"/>
  <c r="B20" i="95" s="1"/>
  <c r="X10" i="2"/>
  <c r="C29" i="93" s="1"/>
  <c r="W10" i="2"/>
  <c r="B28" i="93" s="1"/>
  <c r="L16" i="2"/>
  <c r="C17" i="99" s="1"/>
  <c r="K16" i="2"/>
  <c r="B16" i="99" s="1"/>
  <c r="J17" i="2"/>
  <c r="C16" i="100" s="1"/>
  <c r="I17" i="2"/>
  <c r="B15" i="100" s="1"/>
  <c r="AB8" i="2"/>
  <c r="C31" i="91" s="1"/>
  <c r="AA8" i="2"/>
  <c r="B30" i="91" s="1"/>
  <c r="V11" i="2"/>
  <c r="C28" i="94" s="1"/>
  <c r="U11" i="2"/>
  <c r="B27" i="94" s="1"/>
  <c r="H18" i="2"/>
  <c r="C15" i="101" s="1"/>
  <c r="G18" i="2"/>
  <c r="B14" i="101" s="1"/>
  <c r="B20" i="2"/>
  <c r="I6" i="103" s="1"/>
  <c r="F19" i="2"/>
  <c r="C14" i="102" s="1"/>
  <c r="B12" i="102" s="1"/>
  <c r="E19" i="2"/>
  <c r="D8" i="102" s="1"/>
  <c r="C19" i="2"/>
  <c r="I8" i="102" s="1"/>
  <c r="C29" i="1"/>
  <c r="J28" i="92" l="1"/>
  <c r="J30" i="90"/>
  <c r="J15" i="99"/>
  <c r="J16" i="98"/>
  <c r="J19" i="95"/>
  <c r="F15" i="100"/>
  <c r="G15" i="100"/>
  <c r="E15" i="100"/>
  <c r="H15" i="100"/>
  <c r="D15" i="100"/>
  <c r="I15" i="100"/>
  <c r="G29" i="92"/>
  <c r="D29" i="92"/>
  <c r="H29" i="92"/>
  <c r="E29" i="92"/>
  <c r="I29" i="92"/>
  <c r="F29" i="92"/>
  <c r="G17" i="98"/>
  <c r="D17" i="98"/>
  <c r="E17" i="98"/>
  <c r="F17" i="98"/>
  <c r="H17" i="98"/>
  <c r="I17" i="98"/>
  <c r="J14" i="100"/>
  <c r="M35" i="86"/>
  <c r="M34" i="86"/>
  <c r="K35" i="86"/>
  <c r="H16" i="99"/>
  <c r="D16" i="99"/>
  <c r="I16" i="99"/>
  <c r="F16" i="99"/>
  <c r="G16" i="99"/>
  <c r="E16" i="99"/>
  <c r="I19" i="96"/>
  <c r="H19" i="96"/>
  <c r="F19" i="96"/>
  <c r="G19" i="96"/>
  <c r="D19" i="96"/>
  <c r="E19" i="96"/>
  <c r="H32" i="89"/>
  <c r="D32" i="89"/>
  <c r="I32" i="89"/>
  <c r="E32" i="89"/>
  <c r="F32" i="89"/>
  <c r="G32" i="89"/>
  <c r="J33" i="87"/>
  <c r="K34" i="87" s="1"/>
  <c r="J31" i="89"/>
  <c r="M22" i="93"/>
  <c r="M21" i="93"/>
  <c r="J32" i="88"/>
  <c r="J20" i="94"/>
  <c r="K21" i="94" s="1"/>
  <c r="J18" i="96"/>
  <c r="F14" i="101"/>
  <c r="D14" i="101"/>
  <c r="I14" i="101"/>
  <c r="H14" i="101"/>
  <c r="G14" i="101"/>
  <c r="E14" i="101"/>
  <c r="H20" i="95"/>
  <c r="E20" i="95"/>
  <c r="F20" i="95"/>
  <c r="I20" i="95"/>
  <c r="D20" i="95"/>
  <c r="G20" i="95"/>
  <c r="F31" i="90"/>
  <c r="G31" i="90"/>
  <c r="E31" i="90"/>
  <c r="I31" i="90"/>
  <c r="H31" i="90"/>
  <c r="D31" i="90"/>
  <c r="AG6" i="2"/>
  <c r="B33" i="89" s="1"/>
  <c r="C33" i="89"/>
  <c r="J17" i="97"/>
  <c r="G33" i="88"/>
  <c r="H33" i="88"/>
  <c r="D33" i="88"/>
  <c r="E33" i="88"/>
  <c r="I33" i="88"/>
  <c r="F33" i="88"/>
  <c r="J27" i="93"/>
  <c r="E21" i="92"/>
  <c r="F21" i="92"/>
  <c r="K25" i="92" s="1"/>
  <c r="F30" i="91"/>
  <c r="G30" i="91"/>
  <c r="E30" i="91"/>
  <c r="D30" i="91"/>
  <c r="H30" i="91"/>
  <c r="I30" i="91"/>
  <c r="I27" i="94"/>
  <c r="H27" i="94"/>
  <c r="E27" i="94"/>
  <c r="F27" i="94"/>
  <c r="G27" i="94"/>
  <c r="D27" i="94"/>
  <c r="H28" i="93"/>
  <c r="D28" i="93"/>
  <c r="E28" i="93"/>
  <c r="G28" i="93"/>
  <c r="I28" i="93"/>
  <c r="F28" i="93"/>
  <c r="F18" i="97"/>
  <c r="D18" i="97"/>
  <c r="H18" i="97"/>
  <c r="E18" i="97"/>
  <c r="G18" i="97"/>
  <c r="I18" i="97"/>
  <c r="F22" i="92"/>
  <c r="C39" i="92"/>
  <c r="J29" i="91"/>
  <c r="T13" i="2"/>
  <c r="C27" i="96" s="1"/>
  <c r="B25" i="96" s="1"/>
  <c r="S13" i="2"/>
  <c r="B20" i="96" s="1"/>
  <c r="N16" i="2"/>
  <c r="C18" i="99" s="1"/>
  <c r="M16" i="2"/>
  <c r="B17" i="99" s="1"/>
  <c r="Z10" i="2"/>
  <c r="C30" i="93" s="1"/>
  <c r="Y10" i="2"/>
  <c r="B29" i="93" s="1"/>
  <c r="X11" i="2"/>
  <c r="C29" i="94" s="1"/>
  <c r="W11" i="2"/>
  <c r="B28" i="94" s="1"/>
  <c r="AD8" i="2"/>
  <c r="C32" i="91" s="1"/>
  <c r="AC8" i="2"/>
  <c r="B31" i="91" s="1"/>
  <c r="AB9" i="2"/>
  <c r="C31" i="92" s="1"/>
  <c r="AA9" i="2"/>
  <c r="B30" i="92" s="1"/>
  <c r="P15" i="2"/>
  <c r="C19" i="98" s="1"/>
  <c r="O15" i="2"/>
  <c r="B18" i="98" s="1"/>
  <c r="R14" i="2"/>
  <c r="C20" i="97" s="1"/>
  <c r="Q14" i="2"/>
  <c r="B19" i="97" s="1"/>
  <c r="J18" i="2"/>
  <c r="C16" i="101" s="1"/>
  <c r="I18" i="2"/>
  <c r="B15" i="101" s="1"/>
  <c r="L17" i="2"/>
  <c r="C17" i="100" s="1"/>
  <c r="K17" i="2"/>
  <c r="B16" i="100" s="1"/>
  <c r="V12" i="2"/>
  <c r="C28" i="95" s="1"/>
  <c r="U12" i="2"/>
  <c r="B27" i="95" s="1"/>
  <c r="AF7" i="2"/>
  <c r="AE7" i="2"/>
  <c r="B32" i="90" s="1"/>
  <c r="H19" i="2"/>
  <c r="C15" i="102" s="1"/>
  <c r="G19" i="2"/>
  <c r="B14" i="102" s="1"/>
  <c r="B21" i="2"/>
  <c r="I6" i="104" s="1"/>
  <c r="E20" i="2"/>
  <c r="D8" i="103" s="1"/>
  <c r="F20" i="2"/>
  <c r="C14" i="103" s="1"/>
  <c r="B12" i="103" s="1"/>
  <c r="C20" i="2"/>
  <c r="I8" i="103" s="1"/>
  <c r="C30" i="1"/>
  <c r="J31" i="90" l="1"/>
  <c r="J18" i="97"/>
  <c r="H16" i="100"/>
  <c r="G16" i="100"/>
  <c r="E16" i="100"/>
  <c r="I16" i="100"/>
  <c r="D16" i="100"/>
  <c r="F16" i="100"/>
  <c r="F30" i="92"/>
  <c r="G30" i="92"/>
  <c r="D30" i="92"/>
  <c r="I30" i="92"/>
  <c r="E30" i="92"/>
  <c r="H30" i="92"/>
  <c r="F28" i="94"/>
  <c r="E28" i="94"/>
  <c r="D28" i="94"/>
  <c r="G28" i="94"/>
  <c r="I28" i="94"/>
  <c r="H28" i="94"/>
  <c r="G17" i="99"/>
  <c r="H17" i="99"/>
  <c r="F17" i="99"/>
  <c r="E17" i="99"/>
  <c r="D17" i="99"/>
  <c r="I17" i="99"/>
  <c r="C38" i="92"/>
  <c r="F21" i="93"/>
  <c r="K25" i="93" s="1"/>
  <c r="E21" i="93"/>
  <c r="E34" i="86"/>
  <c r="F34" i="86"/>
  <c r="K37" i="86" s="1"/>
  <c r="C7" i="31" s="1"/>
  <c r="K12" i="87" s="1"/>
  <c r="K22" i="87" s="1"/>
  <c r="J29" i="92"/>
  <c r="F14" i="102"/>
  <c r="G14" i="102"/>
  <c r="D14" i="102"/>
  <c r="I14" i="102"/>
  <c r="E14" i="102"/>
  <c r="H14" i="102"/>
  <c r="F18" i="98"/>
  <c r="E18" i="98"/>
  <c r="I18" i="98"/>
  <c r="H18" i="98"/>
  <c r="G18" i="98"/>
  <c r="D18" i="98"/>
  <c r="F31" i="91"/>
  <c r="E31" i="91"/>
  <c r="H31" i="91"/>
  <c r="I31" i="91"/>
  <c r="D31" i="91"/>
  <c r="G31" i="91"/>
  <c r="H20" i="96"/>
  <c r="D20" i="96"/>
  <c r="G20" i="96"/>
  <c r="E20" i="96"/>
  <c r="I20" i="96"/>
  <c r="F20" i="96"/>
  <c r="H32" i="90"/>
  <c r="E32" i="90"/>
  <c r="F32" i="90"/>
  <c r="G32" i="90"/>
  <c r="I32" i="90"/>
  <c r="D32" i="90"/>
  <c r="I19" i="97"/>
  <c r="H19" i="97"/>
  <c r="F19" i="97"/>
  <c r="G19" i="97"/>
  <c r="E19" i="97"/>
  <c r="D19" i="97"/>
  <c r="AG7" i="2"/>
  <c r="B33" i="90" s="1"/>
  <c r="C33" i="90"/>
  <c r="J28" i="93"/>
  <c r="J30" i="91"/>
  <c r="G33" i="89"/>
  <c r="E33" i="89"/>
  <c r="D33" i="89"/>
  <c r="H33" i="89"/>
  <c r="I33" i="89"/>
  <c r="F33" i="89"/>
  <c r="J20" i="95"/>
  <c r="K21" i="95" s="1"/>
  <c r="C39" i="93"/>
  <c r="F22" i="93"/>
  <c r="J16" i="99"/>
  <c r="F35" i="86"/>
  <c r="G39" i="86"/>
  <c r="I15" i="101"/>
  <c r="D15" i="101"/>
  <c r="F15" i="101"/>
  <c r="G15" i="101"/>
  <c r="H15" i="101"/>
  <c r="E15" i="101"/>
  <c r="G29" i="93"/>
  <c r="H29" i="93"/>
  <c r="I29" i="93"/>
  <c r="E29" i="93"/>
  <c r="F29" i="93"/>
  <c r="D29" i="93"/>
  <c r="M21" i="94"/>
  <c r="M22" i="94"/>
  <c r="F27" i="95"/>
  <c r="I27" i="95"/>
  <c r="E27" i="95"/>
  <c r="H27" i="95"/>
  <c r="D27" i="95"/>
  <c r="G27" i="95"/>
  <c r="J27" i="94"/>
  <c r="J33" i="88"/>
  <c r="K34" i="88" s="1"/>
  <c r="J14" i="101"/>
  <c r="M34" i="87"/>
  <c r="M35" i="87"/>
  <c r="K35" i="87"/>
  <c r="J32" i="89"/>
  <c r="J19" i="96"/>
  <c r="J17" i="98"/>
  <c r="J15" i="100"/>
  <c r="AD9" i="2"/>
  <c r="C32" i="92" s="1"/>
  <c r="AC9" i="2"/>
  <c r="B31" i="92" s="1"/>
  <c r="AB10" i="2"/>
  <c r="C31" i="93" s="1"/>
  <c r="AA10" i="2"/>
  <c r="B30" i="93" s="1"/>
  <c r="T14" i="2"/>
  <c r="C27" i="97" s="1"/>
  <c r="B25" i="97" s="1"/>
  <c r="S14" i="2"/>
  <c r="B20" i="97" s="1"/>
  <c r="X12" i="2"/>
  <c r="C29" i="95" s="1"/>
  <c r="W12" i="2"/>
  <c r="B28" i="95" s="1"/>
  <c r="L18" i="2"/>
  <c r="C17" i="101" s="1"/>
  <c r="K18" i="2"/>
  <c r="B16" i="101" s="1"/>
  <c r="R15" i="2"/>
  <c r="C20" i="98" s="1"/>
  <c r="Q15" i="2"/>
  <c r="B19" i="98" s="1"/>
  <c r="P16" i="2"/>
  <c r="C19" i="99" s="1"/>
  <c r="O16" i="2"/>
  <c r="B18" i="99" s="1"/>
  <c r="V13" i="2"/>
  <c r="C28" i="96" s="1"/>
  <c r="U13" i="2"/>
  <c r="B27" i="96" s="1"/>
  <c r="J19" i="2"/>
  <c r="C16" i="102" s="1"/>
  <c r="I19" i="2"/>
  <c r="B15" i="102" s="1"/>
  <c r="AF8" i="2"/>
  <c r="AE8" i="2"/>
  <c r="B32" i="91" s="1"/>
  <c r="N17" i="2"/>
  <c r="C18" i="100" s="1"/>
  <c r="M17" i="2"/>
  <c r="B17" i="100" s="1"/>
  <c r="Z11" i="2"/>
  <c r="C30" i="94" s="1"/>
  <c r="Y11" i="2"/>
  <c r="B29" i="94" s="1"/>
  <c r="H20" i="2"/>
  <c r="C15" i="103" s="1"/>
  <c r="G20" i="2"/>
  <c r="B14" i="103" s="1"/>
  <c r="B22" i="2"/>
  <c r="I6" i="105" s="1"/>
  <c r="E21" i="2"/>
  <c r="D8" i="104" s="1"/>
  <c r="F21" i="2"/>
  <c r="C14" i="104" s="1"/>
  <c r="B12" i="104" s="1"/>
  <c r="C21" i="2"/>
  <c r="I8" i="104" s="1"/>
  <c r="C31" i="1"/>
  <c r="K36" i="86" l="1"/>
  <c r="J17" i="99"/>
  <c r="J20" i="96"/>
  <c r="K21" i="96" s="1"/>
  <c r="M22" i="96" s="1"/>
  <c r="M35" i="88"/>
  <c r="M34" i="88"/>
  <c r="K35" i="88"/>
  <c r="J32" i="90"/>
  <c r="J31" i="91"/>
  <c r="J28" i="94"/>
  <c r="K23" i="87"/>
  <c r="G29" i="94"/>
  <c r="H29" i="94"/>
  <c r="D29" i="94"/>
  <c r="E29" i="94"/>
  <c r="I29" i="94"/>
  <c r="F29" i="94"/>
  <c r="H32" i="91"/>
  <c r="I32" i="91"/>
  <c r="G32" i="91"/>
  <c r="D32" i="91"/>
  <c r="E32" i="91"/>
  <c r="F32" i="91"/>
  <c r="I27" i="96"/>
  <c r="F27" i="96"/>
  <c r="G27" i="96"/>
  <c r="E27" i="96"/>
  <c r="D27" i="96"/>
  <c r="H27" i="96"/>
  <c r="I19" i="98"/>
  <c r="G19" i="98"/>
  <c r="H19" i="98"/>
  <c r="F19" i="98"/>
  <c r="E19" i="98"/>
  <c r="D19" i="98"/>
  <c r="H28" i="95"/>
  <c r="G28" i="95"/>
  <c r="E28" i="95"/>
  <c r="F28" i="95"/>
  <c r="D28" i="95"/>
  <c r="I28" i="95"/>
  <c r="F30" i="93"/>
  <c r="I30" i="93"/>
  <c r="G30" i="93"/>
  <c r="H30" i="93"/>
  <c r="D30" i="93"/>
  <c r="E30" i="93"/>
  <c r="F34" i="87"/>
  <c r="K37" i="87" s="1"/>
  <c r="C8" i="31" s="1"/>
  <c r="K12" i="88" s="1"/>
  <c r="K22" i="88" s="1"/>
  <c r="E34" i="87"/>
  <c r="G33" i="90"/>
  <c r="D33" i="90"/>
  <c r="F33" i="90"/>
  <c r="I33" i="90"/>
  <c r="H33" i="90"/>
  <c r="E33" i="90"/>
  <c r="J14" i="102"/>
  <c r="F35" i="87"/>
  <c r="G39" i="87"/>
  <c r="AG8" i="2"/>
  <c r="B33" i="91" s="1"/>
  <c r="C33" i="91"/>
  <c r="J27" i="95"/>
  <c r="F22" i="94"/>
  <c r="C39" i="94"/>
  <c r="J29" i="93"/>
  <c r="J15" i="101"/>
  <c r="M22" i="95"/>
  <c r="M21" i="95"/>
  <c r="J18" i="98"/>
  <c r="F14" i="103"/>
  <c r="E14" i="103"/>
  <c r="H14" i="103"/>
  <c r="G14" i="103"/>
  <c r="D14" i="103"/>
  <c r="I14" i="103"/>
  <c r="G17" i="100"/>
  <c r="I17" i="100"/>
  <c r="H17" i="100"/>
  <c r="F17" i="100"/>
  <c r="E17" i="100"/>
  <c r="D17" i="100"/>
  <c r="F15" i="102"/>
  <c r="H15" i="102"/>
  <c r="I15" i="102"/>
  <c r="G15" i="102"/>
  <c r="E15" i="102"/>
  <c r="D15" i="102"/>
  <c r="F18" i="99"/>
  <c r="D18" i="99"/>
  <c r="E18" i="99"/>
  <c r="I18" i="99"/>
  <c r="H18" i="99"/>
  <c r="G18" i="99"/>
  <c r="H16" i="101"/>
  <c r="I16" i="101"/>
  <c r="E16" i="101"/>
  <c r="F16" i="101"/>
  <c r="G16" i="101"/>
  <c r="D16" i="101"/>
  <c r="H20" i="97"/>
  <c r="G20" i="97"/>
  <c r="D20" i="97"/>
  <c r="F20" i="97"/>
  <c r="E20" i="97"/>
  <c r="I20" i="97"/>
  <c r="I31" i="92"/>
  <c r="E31" i="92"/>
  <c r="G31" i="92"/>
  <c r="D31" i="92"/>
  <c r="F31" i="92"/>
  <c r="H31" i="92"/>
  <c r="F21" i="94"/>
  <c r="K25" i="94" s="1"/>
  <c r="E21" i="94"/>
  <c r="J33" i="89"/>
  <c r="K34" i="89" s="1"/>
  <c r="J19" i="97"/>
  <c r="G38" i="86"/>
  <c r="C38" i="93"/>
  <c r="J30" i="92"/>
  <c r="J16" i="100"/>
  <c r="X13" i="2"/>
  <c r="C29" i="96" s="1"/>
  <c r="W13" i="2"/>
  <c r="B28" i="96" s="1"/>
  <c r="T15" i="2"/>
  <c r="C27" i="98" s="1"/>
  <c r="B25" i="98" s="1"/>
  <c r="S15" i="2"/>
  <c r="B20" i="98" s="1"/>
  <c r="AD10" i="2"/>
  <c r="C32" i="93" s="1"/>
  <c r="AC10" i="2"/>
  <c r="B31" i="93" s="1"/>
  <c r="V14" i="2"/>
  <c r="C28" i="97" s="1"/>
  <c r="U14" i="2"/>
  <c r="B27" i="97" s="1"/>
  <c r="AF9" i="2"/>
  <c r="AE9" i="2"/>
  <c r="B32" i="92" s="1"/>
  <c r="J20" i="2"/>
  <c r="C16" i="103" s="1"/>
  <c r="I20" i="2"/>
  <c r="B15" i="103" s="1"/>
  <c r="AB11" i="2"/>
  <c r="C31" i="94" s="1"/>
  <c r="AA11" i="2"/>
  <c r="B30" i="94" s="1"/>
  <c r="R16" i="2"/>
  <c r="C20" i="99" s="1"/>
  <c r="Q16" i="2"/>
  <c r="B19" i="99" s="1"/>
  <c r="L19" i="2"/>
  <c r="C17" i="102" s="1"/>
  <c r="K19" i="2"/>
  <c r="B16" i="102" s="1"/>
  <c r="P17" i="2"/>
  <c r="C19" i="100" s="1"/>
  <c r="O17" i="2"/>
  <c r="B18" i="100" s="1"/>
  <c r="N18" i="2"/>
  <c r="C18" i="101" s="1"/>
  <c r="M18" i="2"/>
  <c r="B17" i="101" s="1"/>
  <c r="Z12" i="2"/>
  <c r="C30" i="95" s="1"/>
  <c r="Y12" i="2"/>
  <c r="B29" i="95" s="1"/>
  <c r="H21" i="2"/>
  <c r="C15" i="104" s="1"/>
  <c r="G21" i="2"/>
  <c r="B14" i="104" s="1"/>
  <c r="B23" i="2"/>
  <c r="I6" i="106" s="1"/>
  <c r="E22" i="2"/>
  <c r="D8" i="105" s="1"/>
  <c r="F22" i="2"/>
  <c r="C14" i="105" s="1"/>
  <c r="B12" i="105" s="1"/>
  <c r="C22" i="2"/>
  <c r="I8" i="105" s="1"/>
  <c r="C32" i="1"/>
  <c r="C33" i="1"/>
  <c r="K2" i="86" l="1"/>
  <c r="K3" i="86"/>
  <c r="K36" i="87"/>
  <c r="K2" i="87" s="1"/>
  <c r="M21" i="96"/>
  <c r="E21" i="96" s="1"/>
  <c r="J31" i="92"/>
  <c r="J28" i="95"/>
  <c r="G38" i="87"/>
  <c r="M34" i="89"/>
  <c r="M35" i="89"/>
  <c r="K35" i="89"/>
  <c r="F14" i="104"/>
  <c r="D14" i="104"/>
  <c r="I14" i="104"/>
  <c r="G14" i="104"/>
  <c r="H14" i="104"/>
  <c r="E14" i="104"/>
  <c r="G17" i="101"/>
  <c r="F17" i="101"/>
  <c r="I17" i="101"/>
  <c r="D17" i="101"/>
  <c r="H17" i="101"/>
  <c r="E17" i="101"/>
  <c r="F16" i="102"/>
  <c r="G16" i="102"/>
  <c r="H16" i="102"/>
  <c r="E16" i="102"/>
  <c r="D16" i="102"/>
  <c r="I16" i="102"/>
  <c r="F30" i="94"/>
  <c r="G30" i="94"/>
  <c r="D30" i="94"/>
  <c r="E30" i="94"/>
  <c r="H30" i="94"/>
  <c r="I30" i="94"/>
  <c r="H32" i="92"/>
  <c r="G32" i="92"/>
  <c r="E32" i="92"/>
  <c r="D32" i="92"/>
  <c r="I32" i="92"/>
  <c r="F32" i="92"/>
  <c r="F31" i="93"/>
  <c r="E31" i="93"/>
  <c r="D31" i="93"/>
  <c r="H31" i="93"/>
  <c r="G31" i="93"/>
  <c r="I31" i="93"/>
  <c r="H28" i="96"/>
  <c r="F28" i="96"/>
  <c r="G28" i="96"/>
  <c r="E28" i="96"/>
  <c r="I28" i="96"/>
  <c r="D28" i="96"/>
  <c r="C38" i="94"/>
  <c r="J18" i="99"/>
  <c r="J15" i="102"/>
  <c r="F21" i="95"/>
  <c r="K25" i="95" s="1"/>
  <c r="E21" i="95"/>
  <c r="J30" i="93"/>
  <c r="J27" i="96"/>
  <c r="J29" i="94"/>
  <c r="G39" i="88"/>
  <c r="F35" i="88"/>
  <c r="AG9" i="2"/>
  <c r="B33" i="92" s="1"/>
  <c r="C33" i="92"/>
  <c r="F22" i="95"/>
  <c r="C39" i="95"/>
  <c r="J19" i="98"/>
  <c r="J32" i="91"/>
  <c r="G29" i="95"/>
  <c r="I29" i="95"/>
  <c r="D29" i="95"/>
  <c r="H29" i="95"/>
  <c r="F29" i="95"/>
  <c r="E29" i="95"/>
  <c r="F18" i="100"/>
  <c r="H18" i="100"/>
  <c r="G18" i="100"/>
  <c r="E18" i="100"/>
  <c r="I18" i="100"/>
  <c r="D18" i="100"/>
  <c r="I19" i="99"/>
  <c r="G19" i="99"/>
  <c r="D19" i="99"/>
  <c r="F19" i="99"/>
  <c r="E19" i="99"/>
  <c r="H19" i="99"/>
  <c r="I15" i="103"/>
  <c r="G15" i="103"/>
  <c r="D15" i="103"/>
  <c r="E15" i="103"/>
  <c r="H15" i="103"/>
  <c r="F15" i="103"/>
  <c r="I27" i="97"/>
  <c r="G27" i="97"/>
  <c r="E27" i="97"/>
  <c r="D27" i="97"/>
  <c r="F27" i="97"/>
  <c r="H27" i="97"/>
  <c r="H20" i="98"/>
  <c r="G20" i="98"/>
  <c r="E20" i="98"/>
  <c r="F20" i="98"/>
  <c r="I20" i="98"/>
  <c r="D20" i="98"/>
  <c r="J20" i="97"/>
  <c r="K21" i="97" s="1"/>
  <c r="J16" i="101"/>
  <c r="J17" i="100"/>
  <c r="F22" i="96"/>
  <c r="C39" i="96"/>
  <c r="J14" i="103"/>
  <c r="G33" i="91"/>
  <c r="I33" i="91"/>
  <c r="H33" i="91"/>
  <c r="D33" i="91"/>
  <c r="F33" i="91"/>
  <c r="E33" i="91"/>
  <c r="J33" i="90"/>
  <c r="K34" i="90" s="1"/>
  <c r="K23" i="88"/>
  <c r="E34" i="88"/>
  <c r="F34" i="88"/>
  <c r="K37" i="88" s="1"/>
  <c r="C9" i="31" s="1"/>
  <c r="K12" i="89" s="1"/>
  <c r="K22" i="89" s="1"/>
  <c r="J21" i="2"/>
  <c r="C16" i="104" s="1"/>
  <c r="I21" i="2"/>
  <c r="B15" i="104" s="1"/>
  <c r="R17" i="2"/>
  <c r="C20" i="100" s="1"/>
  <c r="Q17" i="2"/>
  <c r="B19" i="100" s="1"/>
  <c r="N19" i="2"/>
  <c r="C18" i="102" s="1"/>
  <c r="M19" i="2"/>
  <c r="B17" i="102" s="1"/>
  <c r="AB12" i="2"/>
  <c r="C31" i="95" s="1"/>
  <c r="AA12" i="2"/>
  <c r="B30" i="95" s="1"/>
  <c r="L20" i="2"/>
  <c r="C17" i="103" s="1"/>
  <c r="K20" i="2"/>
  <c r="B16" i="103" s="1"/>
  <c r="V15" i="2"/>
  <c r="C28" i="98" s="1"/>
  <c r="U15" i="2"/>
  <c r="B27" i="98" s="1"/>
  <c r="AF10" i="2"/>
  <c r="AE10" i="2"/>
  <c r="B32" i="93" s="1"/>
  <c r="P18" i="2"/>
  <c r="C19" i="101" s="1"/>
  <c r="O18" i="2"/>
  <c r="B18" i="101" s="1"/>
  <c r="T16" i="2"/>
  <c r="C27" i="99" s="1"/>
  <c r="B25" i="99" s="1"/>
  <c r="S16" i="2"/>
  <c r="B20" i="99" s="1"/>
  <c r="AD11" i="2"/>
  <c r="C32" i="94" s="1"/>
  <c r="AC11" i="2"/>
  <c r="B31" i="94" s="1"/>
  <c r="X14" i="2"/>
  <c r="C29" i="97" s="1"/>
  <c r="W14" i="2"/>
  <c r="B28" i="97" s="1"/>
  <c r="Z13" i="2"/>
  <c r="C30" i="96" s="1"/>
  <c r="Y13" i="2"/>
  <c r="B29" i="96" s="1"/>
  <c r="H22" i="2"/>
  <c r="C15" i="105" s="1"/>
  <c r="G22" i="2"/>
  <c r="B14" i="105" s="1"/>
  <c r="B24" i="2"/>
  <c r="I6" i="107" s="1"/>
  <c r="F23" i="2"/>
  <c r="C14" i="106" s="1"/>
  <c r="B12" i="106" s="1"/>
  <c r="E23" i="2"/>
  <c r="D8" i="106" s="1"/>
  <c r="C23" i="2"/>
  <c r="I8" i="106" s="1"/>
  <c r="F21" i="96" l="1"/>
  <c r="K25" i="96" s="1"/>
  <c r="K3" i="87"/>
  <c r="K36" i="88"/>
  <c r="G38" i="88"/>
  <c r="J15" i="103"/>
  <c r="J18" i="100"/>
  <c r="J29" i="95"/>
  <c r="J30" i="94"/>
  <c r="J14" i="104"/>
  <c r="AG10" i="2"/>
  <c r="B33" i="93" s="1"/>
  <c r="C33" i="93"/>
  <c r="K23" i="89"/>
  <c r="M35" i="90"/>
  <c r="M34" i="90"/>
  <c r="K35" i="90"/>
  <c r="J20" i="98"/>
  <c r="K21" i="98" s="1"/>
  <c r="J19" i="99"/>
  <c r="G29" i="96"/>
  <c r="I29" i="96"/>
  <c r="H29" i="96"/>
  <c r="E29" i="96"/>
  <c r="F29" i="96"/>
  <c r="D29" i="96"/>
  <c r="I31" i="94"/>
  <c r="G31" i="94"/>
  <c r="D31" i="94"/>
  <c r="H31" i="94"/>
  <c r="E31" i="94"/>
  <c r="F31" i="94"/>
  <c r="F18" i="101"/>
  <c r="D18" i="101"/>
  <c r="H18" i="101"/>
  <c r="I18" i="101"/>
  <c r="G18" i="101"/>
  <c r="E18" i="101"/>
  <c r="I27" i="98"/>
  <c r="E27" i="98"/>
  <c r="D27" i="98"/>
  <c r="G27" i="98"/>
  <c r="H27" i="98"/>
  <c r="F27" i="98"/>
  <c r="F30" i="95"/>
  <c r="E30" i="95"/>
  <c r="I30" i="95"/>
  <c r="D30" i="95"/>
  <c r="H30" i="95"/>
  <c r="G30" i="95"/>
  <c r="F19" i="100"/>
  <c r="D19" i="100"/>
  <c r="E19" i="100"/>
  <c r="I19" i="100"/>
  <c r="H19" i="100"/>
  <c r="G19" i="100"/>
  <c r="J33" i="91"/>
  <c r="K34" i="91" s="1"/>
  <c r="C38" i="95"/>
  <c r="J28" i="96"/>
  <c r="J31" i="93"/>
  <c r="J16" i="102"/>
  <c r="J17" i="101"/>
  <c r="F14" i="105"/>
  <c r="D14" i="105"/>
  <c r="H14" i="105"/>
  <c r="I14" i="105"/>
  <c r="E14" i="105"/>
  <c r="G14" i="105"/>
  <c r="G28" i="97"/>
  <c r="F28" i="97"/>
  <c r="I28" i="97"/>
  <c r="D28" i="97"/>
  <c r="E28" i="97"/>
  <c r="H28" i="97"/>
  <c r="H20" i="99"/>
  <c r="E20" i="99"/>
  <c r="I20" i="99"/>
  <c r="F20" i="99"/>
  <c r="D20" i="99"/>
  <c r="G20" i="99"/>
  <c r="H32" i="93"/>
  <c r="F32" i="93"/>
  <c r="G32" i="93"/>
  <c r="D32" i="93"/>
  <c r="E32" i="93"/>
  <c r="I32" i="93"/>
  <c r="H16" i="103"/>
  <c r="F16" i="103"/>
  <c r="E16" i="103"/>
  <c r="I16" i="103"/>
  <c r="D16" i="103"/>
  <c r="G16" i="103"/>
  <c r="G17" i="102"/>
  <c r="H17" i="102"/>
  <c r="I17" i="102"/>
  <c r="F17" i="102"/>
  <c r="D17" i="102"/>
  <c r="E17" i="102"/>
  <c r="F15" i="104"/>
  <c r="H15" i="104"/>
  <c r="D15" i="104"/>
  <c r="G15" i="104"/>
  <c r="I15" i="104"/>
  <c r="E15" i="104"/>
  <c r="J27" i="97"/>
  <c r="G33" i="92"/>
  <c r="D33" i="92"/>
  <c r="H33" i="92"/>
  <c r="E33" i="92"/>
  <c r="F33" i="92"/>
  <c r="I33" i="92"/>
  <c r="J32" i="92"/>
  <c r="F35" i="89"/>
  <c r="G39" i="89"/>
  <c r="M21" i="97"/>
  <c r="M22" i="97"/>
  <c r="F34" i="89"/>
  <c r="K37" i="89" s="1"/>
  <c r="C10" i="31" s="1"/>
  <c r="K12" i="90" s="1"/>
  <c r="K22" i="90" s="1"/>
  <c r="E34" i="89"/>
  <c r="V16" i="2"/>
  <c r="C28" i="99" s="1"/>
  <c r="U16" i="2"/>
  <c r="B27" i="99" s="1"/>
  <c r="X15" i="2"/>
  <c r="C29" i="98" s="1"/>
  <c r="W15" i="2"/>
  <c r="B28" i="98" s="1"/>
  <c r="N20" i="2"/>
  <c r="C18" i="103" s="1"/>
  <c r="M20" i="2"/>
  <c r="B17" i="103" s="1"/>
  <c r="P19" i="2"/>
  <c r="C19" i="102" s="1"/>
  <c r="O19" i="2"/>
  <c r="B18" i="102" s="1"/>
  <c r="AB13" i="2"/>
  <c r="C31" i="96" s="1"/>
  <c r="AA13" i="2"/>
  <c r="B30" i="96" s="1"/>
  <c r="J22" i="2"/>
  <c r="C16" i="105" s="1"/>
  <c r="I22" i="2"/>
  <c r="B15" i="105" s="1"/>
  <c r="AD12" i="2"/>
  <c r="C32" i="95" s="1"/>
  <c r="AC12" i="2"/>
  <c r="B31" i="95" s="1"/>
  <c r="T17" i="2"/>
  <c r="C27" i="100" s="1"/>
  <c r="B25" i="100" s="1"/>
  <c r="S17" i="2"/>
  <c r="B20" i="100" s="1"/>
  <c r="R18" i="2"/>
  <c r="C20" i="101" s="1"/>
  <c r="Q18" i="2"/>
  <c r="B19" i="101" s="1"/>
  <c r="Z14" i="2"/>
  <c r="C30" i="97" s="1"/>
  <c r="Y14" i="2"/>
  <c r="B29" i="97" s="1"/>
  <c r="AF11" i="2"/>
  <c r="AE11" i="2"/>
  <c r="B32" i="94" s="1"/>
  <c r="L21" i="2"/>
  <c r="C17" i="104" s="1"/>
  <c r="K21" i="2"/>
  <c r="B16" i="104" s="1"/>
  <c r="H23" i="2"/>
  <c r="C15" i="106" s="1"/>
  <c r="G23" i="2"/>
  <c r="B14" i="106" s="1"/>
  <c r="B25" i="2"/>
  <c r="I6" i="108" s="1"/>
  <c r="E24" i="2"/>
  <c r="D8" i="107" s="1"/>
  <c r="F24" i="2"/>
  <c r="C14" i="107" s="1"/>
  <c r="B12" i="107" s="1"/>
  <c r="C24" i="2"/>
  <c r="I8" i="107" s="1"/>
  <c r="C38" i="96" l="1"/>
  <c r="K2" i="88"/>
  <c r="K3" i="88"/>
  <c r="K36" i="89"/>
  <c r="J33" i="92"/>
  <c r="K34" i="92" s="1"/>
  <c r="J31" i="94"/>
  <c r="J17" i="102"/>
  <c r="C39" i="97"/>
  <c r="F22" i="97"/>
  <c r="M22" i="98"/>
  <c r="M21" i="98"/>
  <c r="G39" i="90"/>
  <c r="F35" i="90"/>
  <c r="G33" i="93"/>
  <c r="D33" i="93"/>
  <c r="H33" i="93"/>
  <c r="E33" i="93"/>
  <c r="F33" i="93"/>
  <c r="I33" i="93"/>
  <c r="H32" i="94"/>
  <c r="E32" i="94"/>
  <c r="F32" i="94"/>
  <c r="I32" i="94"/>
  <c r="D32" i="94"/>
  <c r="G32" i="94"/>
  <c r="I19" i="101"/>
  <c r="E19" i="101"/>
  <c r="G19" i="101"/>
  <c r="H19" i="101"/>
  <c r="D19" i="101"/>
  <c r="F19" i="101"/>
  <c r="F30" i="96"/>
  <c r="D30" i="96"/>
  <c r="E30" i="96"/>
  <c r="G30" i="96"/>
  <c r="I30" i="96"/>
  <c r="H30" i="96"/>
  <c r="G17" i="103"/>
  <c r="E17" i="103"/>
  <c r="F17" i="103"/>
  <c r="I17" i="103"/>
  <c r="D17" i="103"/>
  <c r="H17" i="103"/>
  <c r="I27" i="99"/>
  <c r="H27" i="99"/>
  <c r="D27" i="99"/>
  <c r="F27" i="99"/>
  <c r="G27" i="99"/>
  <c r="E27" i="99"/>
  <c r="K23" i="90"/>
  <c r="F21" i="97"/>
  <c r="K25" i="97" s="1"/>
  <c r="E21" i="97"/>
  <c r="J16" i="103"/>
  <c r="J32" i="93"/>
  <c r="J28" i="97"/>
  <c r="J30" i="95"/>
  <c r="J18" i="101"/>
  <c r="I31" i="95"/>
  <c r="G31" i="95"/>
  <c r="H31" i="95"/>
  <c r="D31" i="95"/>
  <c r="F31" i="95"/>
  <c r="E31" i="95"/>
  <c r="AG11" i="2"/>
  <c r="B33" i="94" s="1"/>
  <c r="C33" i="94"/>
  <c r="J15" i="104"/>
  <c r="J20" i="99"/>
  <c r="K21" i="99" s="1"/>
  <c r="M34" i="91"/>
  <c r="M35" i="91"/>
  <c r="K35" i="91"/>
  <c r="J19" i="100"/>
  <c r="F14" i="106"/>
  <c r="H14" i="106"/>
  <c r="G14" i="106"/>
  <c r="D14" i="106"/>
  <c r="E14" i="106"/>
  <c r="I14" i="106"/>
  <c r="H16" i="104"/>
  <c r="G16" i="104"/>
  <c r="E16" i="104"/>
  <c r="F16" i="104"/>
  <c r="I16" i="104"/>
  <c r="D16" i="104"/>
  <c r="G29" i="97"/>
  <c r="F29" i="97"/>
  <c r="E29" i="97"/>
  <c r="H29" i="97"/>
  <c r="D29" i="97"/>
  <c r="I29" i="97"/>
  <c r="H20" i="100"/>
  <c r="G20" i="100"/>
  <c r="E20" i="100"/>
  <c r="I20" i="100"/>
  <c r="F20" i="100"/>
  <c r="D20" i="100"/>
  <c r="I15" i="105"/>
  <c r="D15" i="105"/>
  <c r="E15" i="105"/>
  <c r="H15" i="105"/>
  <c r="G15" i="105"/>
  <c r="F15" i="105"/>
  <c r="F18" i="102"/>
  <c r="E18" i="102"/>
  <c r="I18" i="102"/>
  <c r="G18" i="102"/>
  <c r="D18" i="102"/>
  <c r="H18" i="102"/>
  <c r="H28" i="98"/>
  <c r="E28" i="98"/>
  <c r="D28" i="98"/>
  <c r="I28" i="98"/>
  <c r="F28" i="98"/>
  <c r="G28" i="98"/>
  <c r="G38" i="89"/>
  <c r="J14" i="105"/>
  <c r="J27" i="98"/>
  <c r="J29" i="96"/>
  <c r="E34" i="90"/>
  <c r="F34" i="90"/>
  <c r="K37" i="90" s="1"/>
  <c r="C11" i="31" s="1"/>
  <c r="K12" i="91" s="1"/>
  <c r="K22" i="91" s="1"/>
  <c r="R19" i="2"/>
  <c r="C20" i="102" s="1"/>
  <c r="Q19" i="2"/>
  <c r="B19" i="102" s="1"/>
  <c r="P20" i="2"/>
  <c r="C19" i="103" s="1"/>
  <c r="O20" i="2"/>
  <c r="B18" i="103" s="1"/>
  <c r="L22" i="2"/>
  <c r="C17" i="105" s="1"/>
  <c r="K22" i="2"/>
  <c r="B16" i="105" s="1"/>
  <c r="Z15" i="2"/>
  <c r="C30" i="98" s="1"/>
  <c r="Y15" i="2"/>
  <c r="B29" i="98" s="1"/>
  <c r="T18" i="2"/>
  <c r="C27" i="101" s="1"/>
  <c r="B25" i="101" s="1"/>
  <c r="S18" i="2"/>
  <c r="B20" i="101" s="1"/>
  <c r="V17" i="2"/>
  <c r="C28" i="100" s="1"/>
  <c r="U17" i="2"/>
  <c r="B27" i="100" s="1"/>
  <c r="AF12" i="2"/>
  <c r="AE12" i="2"/>
  <c r="B32" i="95" s="1"/>
  <c r="X16" i="2"/>
  <c r="C29" i="99" s="1"/>
  <c r="W16" i="2"/>
  <c r="B28" i="99" s="1"/>
  <c r="J23" i="2"/>
  <c r="C16" i="106" s="1"/>
  <c r="I23" i="2"/>
  <c r="B15" i="106" s="1"/>
  <c r="N21" i="2"/>
  <c r="C18" i="104" s="1"/>
  <c r="M21" i="2"/>
  <c r="B17" i="104" s="1"/>
  <c r="AB14" i="2"/>
  <c r="C31" i="97" s="1"/>
  <c r="AA14" i="2"/>
  <c r="B30" i="97" s="1"/>
  <c r="AD13" i="2"/>
  <c r="C32" i="96" s="1"/>
  <c r="AC13" i="2"/>
  <c r="B31" i="96" s="1"/>
  <c r="H24" i="2"/>
  <c r="C15" i="107" s="1"/>
  <c r="G24" i="2"/>
  <c r="B14" i="107" s="1"/>
  <c r="B26" i="2"/>
  <c r="I6" i="109" s="1"/>
  <c r="E25" i="2"/>
  <c r="D8" i="108" s="1"/>
  <c r="F25" i="2"/>
  <c r="C14" i="108" s="1"/>
  <c r="B12" i="108" s="1"/>
  <c r="K2" i="89" l="1"/>
  <c r="K3" i="89"/>
  <c r="K36" i="90"/>
  <c r="K2" i="90" s="1"/>
  <c r="J15" i="105"/>
  <c r="J29" i="97"/>
  <c r="G38" i="90"/>
  <c r="C38" i="97"/>
  <c r="F19" i="102"/>
  <c r="D19" i="102"/>
  <c r="H19" i="102"/>
  <c r="G19" i="102"/>
  <c r="E19" i="102"/>
  <c r="I19" i="102"/>
  <c r="J27" i="99"/>
  <c r="J32" i="94"/>
  <c r="J33" i="93"/>
  <c r="K34" i="93" s="1"/>
  <c r="F14" i="107"/>
  <c r="D14" i="107"/>
  <c r="H14" i="107"/>
  <c r="E14" i="107"/>
  <c r="G14" i="107"/>
  <c r="I14" i="107"/>
  <c r="H20" i="101"/>
  <c r="G20" i="101"/>
  <c r="I20" i="101"/>
  <c r="D20" i="101"/>
  <c r="F20" i="101"/>
  <c r="E20" i="101"/>
  <c r="AG12" i="2"/>
  <c r="B33" i="95" s="1"/>
  <c r="C33" i="95"/>
  <c r="J28" i="98"/>
  <c r="F35" i="91"/>
  <c r="G39" i="91"/>
  <c r="M34" i="92"/>
  <c r="M35" i="92"/>
  <c r="K35" i="92"/>
  <c r="I15" i="106"/>
  <c r="H15" i="106"/>
  <c r="F15" i="106"/>
  <c r="G15" i="106"/>
  <c r="D15" i="106"/>
  <c r="E15" i="106"/>
  <c r="H16" i="105"/>
  <c r="I16" i="105"/>
  <c r="E16" i="105"/>
  <c r="D16" i="105"/>
  <c r="G16" i="105"/>
  <c r="F16" i="105"/>
  <c r="G17" i="104"/>
  <c r="D17" i="104"/>
  <c r="H17" i="104"/>
  <c r="I17" i="104"/>
  <c r="E17" i="104"/>
  <c r="F17" i="104"/>
  <c r="H28" i="99"/>
  <c r="I28" i="99"/>
  <c r="D28" i="99"/>
  <c r="E28" i="99"/>
  <c r="G28" i="99"/>
  <c r="F28" i="99"/>
  <c r="G29" i="98"/>
  <c r="D29" i="98"/>
  <c r="E29" i="98"/>
  <c r="H29" i="98"/>
  <c r="I29" i="98"/>
  <c r="F29" i="98"/>
  <c r="F18" i="103"/>
  <c r="G18" i="103"/>
  <c r="I18" i="103"/>
  <c r="H18" i="103"/>
  <c r="D18" i="103"/>
  <c r="E18" i="103"/>
  <c r="J20" i="100"/>
  <c r="K21" i="100" s="1"/>
  <c r="J16" i="104"/>
  <c r="J14" i="106"/>
  <c r="F34" i="91"/>
  <c r="K37" i="91" s="1"/>
  <c r="C12" i="31" s="1"/>
  <c r="K12" i="92" s="1"/>
  <c r="K22" i="92" s="1"/>
  <c r="E34" i="91"/>
  <c r="G33" i="94"/>
  <c r="D33" i="94"/>
  <c r="E33" i="94"/>
  <c r="F33" i="94"/>
  <c r="H33" i="94"/>
  <c r="I33" i="94"/>
  <c r="J17" i="103"/>
  <c r="J19" i="101"/>
  <c r="F21" i="98"/>
  <c r="K25" i="98" s="1"/>
  <c r="E21" i="98"/>
  <c r="F30" i="97"/>
  <c r="G30" i="97"/>
  <c r="D30" i="97"/>
  <c r="H30" i="97"/>
  <c r="E30" i="97"/>
  <c r="I30" i="97"/>
  <c r="H32" i="95"/>
  <c r="E32" i="95"/>
  <c r="D32" i="95"/>
  <c r="I32" i="95"/>
  <c r="G32" i="95"/>
  <c r="F32" i="95"/>
  <c r="I31" i="96"/>
  <c r="D31" i="96"/>
  <c r="F31" i="96"/>
  <c r="H31" i="96"/>
  <c r="G31" i="96"/>
  <c r="E31" i="96"/>
  <c r="F27" i="100"/>
  <c r="E27" i="100"/>
  <c r="G27" i="100"/>
  <c r="I27" i="100"/>
  <c r="D27" i="100"/>
  <c r="H27" i="100"/>
  <c r="K23" i="91"/>
  <c r="J18" i="102"/>
  <c r="M21" i="99"/>
  <c r="M22" i="99"/>
  <c r="J31" i="95"/>
  <c r="J30" i="96"/>
  <c r="C39" i="98"/>
  <c r="F22" i="98"/>
  <c r="Z16" i="2"/>
  <c r="C30" i="99" s="1"/>
  <c r="Y16" i="2"/>
  <c r="B29" i="99" s="1"/>
  <c r="V18" i="2"/>
  <c r="C28" i="101" s="1"/>
  <c r="U18" i="2"/>
  <c r="B27" i="101" s="1"/>
  <c r="R20" i="2"/>
  <c r="C20" i="103" s="1"/>
  <c r="Q20" i="2"/>
  <c r="B19" i="103" s="1"/>
  <c r="P21" i="2"/>
  <c r="C19" i="104" s="1"/>
  <c r="O21" i="2"/>
  <c r="B18" i="104" s="1"/>
  <c r="J24" i="2"/>
  <c r="C16" i="107" s="1"/>
  <c r="I24" i="2"/>
  <c r="B15" i="107" s="1"/>
  <c r="AF13" i="2"/>
  <c r="AE13" i="2"/>
  <c r="B32" i="96" s="1"/>
  <c r="AD14" i="2"/>
  <c r="C32" i="97" s="1"/>
  <c r="AC14" i="2"/>
  <c r="B31" i="97" s="1"/>
  <c r="N22" i="2"/>
  <c r="C18" i="105" s="1"/>
  <c r="M22" i="2"/>
  <c r="B17" i="105" s="1"/>
  <c r="L23" i="2"/>
  <c r="C17" i="106" s="1"/>
  <c r="K23" i="2"/>
  <c r="B16" i="106" s="1"/>
  <c r="X17" i="2"/>
  <c r="C29" i="100" s="1"/>
  <c r="W17" i="2"/>
  <c r="B28" i="100" s="1"/>
  <c r="AB15" i="2"/>
  <c r="C31" i="98" s="1"/>
  <c r="AA15" i="2"/>
  <c r="B30" i="98" s="1"/>
  <c r="T19" i="2"/>
  <c r="C27" i="102" s="1"/>
  <c r="B25" i="102" s="1"/>
  <c r="S19" i="2"/>
  <c r="B20" i="102" s="1"/>
  <c r="H25" i="2"/>
  <c r="C15" i="108" s="1"/>
  <c r="G25" i="2"/>
  <c r="B14" i="108" s="1"/>
  <c r="B27" i="2"/>
  <c r="I6" i="110" s="1"/>
  <c r="E26" i="2"/>
  <c r="D8" i="109" s="1"/>
  <c r="F26" i="2"/>
  <c r="C14" i="109" s="1"/>
  <c r="B12" i="109" s="1"/>
  <c r="C26" i="2"/>
  <c r="I8" i="109" s="1"/>
  <c r="G38" i="91" l="1"/>
  <c r="K3" i="90"/>
  <c r="K36" i="91"/>
  <c r="K2" i="91" s="1"/>
  <c r="C38" i="98"/>
  <c r="J29" i="98"/>
  <c r="F35" i="92"/>
  <c r="G39" i="92"/>
  <c r="G33" i="95"/>
  <c r="I33" i="95"/>
  <c r="E33" i="95"/>
  <c r="D33" i="95"/>
  <c r="H33" i="95"/>
  <c r="F33" i="95"/>
  <c r="H28" i="100"/>
  <c r="E28" i="100"/>
  <c r="I28" i="100"/>
  <c r="F28" i="100"/>
  <c r="G28" i="100"/>
  <c r="D28" i="100"/>
  <c r="G17" i="105"/>
  <c r="D17" i="105"/>
  <c r="E17" i="105"/>
  <c r="H17" i="105"/>
  <c r="I17" i="105"/>
  <c r="F17" i="105"/>
  <c r="H32" i="96"/>
  <c r="I32" i="96"/>
  <c r="D32" i="96"/>
  <c r="F32" i="96"/>
  <c r="E32" i="96"/>
  <c r="G32" i="96"/>
  <c r="F18" i="104"/>
  <c r="H18" i="104"/>
  <c r="I18" i="104"/>
  <c r="G18" i="104"/>
  <c r="D18" i="104"/>
  <c r="E18" i="104"/>
  <c r="I27" i="101"/>
  <c r="F27" i="101"/>
  <c r="H27" i="101"/>
  <c r="D27" i="101"/>
  <c r="E27" i="101"/>
  <c r="G27" i="101"/>
  <c r="C39" i="99"/>
  <c r="F22" i="99"/>
  <c r="J31" i="96"/>
  <c r="J33" i="94"/>
  <c r="K34" i="94" s="1"/>
  <c r="M22" i="100"/>
  <c r="M21" i="100"/>
  <c r="J28" i="99"/>
  <c r="J15" i="106"/>
  <c r="F34" i="92"/>
  <c r="K37" i="92" s="1"/>
  <c r="C13" i="31" s="1"/>
  <c r="K12" i="93" s="1"/>
  <c r="K22" i="93" s="1"/>
  <c r="E34" i="92"/>
  <c r="J20" i="101"/>
  <c r="K21" i="101" s="1"/>
  <c r="J14" i="107"/>
  <c r="M34" i="93"/>
  <c r="M35" i="93"/>
  <c r="K35" i="93"/>
  <c r="F20" i="102"/>
  <c r="G20" i="102"/>
  <c r="D20" i="102"/>
  <c r="E20" i="102"/>
  <c r="I20" i="102"/>
  <c r="H20" i="102"/>
  <c r="AG13" i="2"/>
  <c r="B33" i="96" s="1"/>
  <c r="C33" i="96"/>
  <c r="F21" i="99"/>
  <c r="K25" i="99" s="1"/>
  <c r="E21" i="99"/>
  <c r="J30" i="97"/>
  <c r="K23" i="92"/>
  <c r="J17" i="104"/>
  <c r="J16" i="105"/>
  <c r="J19" i="102"/>
  <c r="F14" i="108"/>
  <c r="H14" i="108"/>
  <c r="I14" i="108"/>
  <c r="E14" i="108"/>
  <c r="G14" i="108"/>
  <c r="D14" i="108"/>
  <c r="F30" i="98"/>
  <c r="I30" i="98"/>
  <c r="E30" i="98"/>
  <c r="G30" i="98"/>
  <c r="D30" i="98"/>
  <c r="H30" i="98"/>
  <c r="H16" i="106"/>
  <c r="I16" i="106"/>
  <c r="D16" i="106"/>
  <c r="E16" i="106"/>
  <c r="G16" i="106"/>
  <c r="F16" i="106"/>
  <c r="I31" i="97"/>
  <c r="F31" i="97"/>
  <c r="H31" i="97"/>
  <c r="E31" i="97"/>
  <c r="G31" i="97"/>
  <c r="D31" i="97"/>
  <c r="I15" i="107"/>
  <c r="E15" i="107"/>
  <c r="G15" i="107"/>
  <c r="F15" i="107"/>
  <c r="D15" i="107"/>
  <c r="H15" i="107"/>
  <c r="I19" i="103"/>
  <c r="G19" i="103"/>
  <c r="F19" i="103"/>
  <c r="D19" i="103"/>
  <c r="H19" i="103"/>
  <c r="E19" i="103"/>
  <c r="G29" i="99"/>
  <c r="H29" i="99"/>
  <c r="E29" i="99"/>
  <c r="F29" i="99"/>
  <c r="I29" i="99"/>
  <c r="D29" i="99"/>
  <c r="J27" i="100"/>
  <c r="J32" i="95"/>
  <c r="J18" i="103"/>
  <c r="V19" i="2"/>
  <c r="C28" i="102" s="1"/>
  <c r="U19" i="2"/>
  <c r="B27" i="102" s="1"/>
  <c r="T20" i="2"/>
  <c r="C27" i="103" s="1"/>
  <c r="B25" i="103" s="1"/>
  <c r="S20" i="2"/>
  <c r="B20" i="103" s="1"/>
  <c r="R21" i="2"/>
  <c r="C20" i="104" s="1"/>
  <c r="Q21" i="2"/>
  <c r="B19" i="104" s="1"/>
  <c r="Z17" i="2"/>
  <c r="C30" i="100" s="1"/>
  <c r="Y17" i="2"/>
  <c r="B29" i="100" s="1"/>
  <c r="L24" i="2"/>
  <c r="C17" i="107" s="1"/>
  <c r="K24" i="2"/>
  <c r="B16" i="107" s="1"/>
  <c r="N23" i="2"/>
  <c r="C18" i="106" s="1"/>
  <c r="M23" i="2"/>
  <c r="B17" i="106" s="1"/>
  <c r="J25" i="2"/>
  <c r="C16" i="108" s="1"/>
  <c r="I25" i="2"/>
  <c r="B15" i="108" s="1"/>
  <c r="AD15" i="2"/>
  <c r="C32" i="98" s="1"/>
  <c r="AC15" i="2"/>
  <c r="B31" i="98" s="1"/>
  <c r="P22" i="2"/>
  <c r="C19" i="105" s="1"/>
  <c r="O22" i="2"/>
  <c r="B18" i="105" s="1"/>
  <c r="AF14" i="2"/>
  <c r="AE14" i="2"/>
  <c r="B32" i="97" s="1"/>
  <c r="X18" i="2"/>
  <c r="C29" i="101" s="1"/>
  <c r="W18" i="2"/>
  <c r="B28" i="101" s="1"/>
  <c r="AB16" i="2"/>
  <c r="C31" i="99" s="1"/>
  <c r="AA16" i="2"/>
  <c r="B30" i="99" s="1"/>
  <c r="H26" i="2"/>
  <c r="C15" i="109" s="1"/>
  <c r="G26" i="2"/>
  <c r="B14" i="109" s="1"/>
  <c r="B28" i="2"/>
  <c r="I6" i="111" s="1"/>
  <c r="F27" i="2"/>
  <c r="C14" i="110" s="1"/>
  <c r="B12" i="110" s="1"/>
  <c r="E27" i="2"/>
  <c r="D8" i="110" s="1"/>
  <c r="C27" i="2"/>
  <c r="I8" i="110" s="1"/>
  <c r="K3" i="91" l="1"/>
  <c r="K36" i="92"/>
  <c r="J20" i="102"/>
  <c r="K21" i="102" s="1"/>
  <c r="M21" i="102" s="1"/>
  <c r="J29" i="99"/>
  <c r="G38" i="92"/>
  <c r="AG14" i="2"/>
  <c r="B33" i="97" s="1"/>
  <c r="C33" i="97"/>
  <c r="J19" i="103"/>
  <c r="J16" i="106"/>
  <c r="J14" i="108"/>
  <c r="K23" i="93"/>
  <c r="C39" i="100"/>
  <c r="F22" i="100"/>
  <c r="J18" i="104"/>
  <c r="F14" i="109"/>
  <c r="I14" i="109"/>
  <c r="H14" i="109"/>
  <c r="G14" i="109"/>
  <c r="E14" i="109"/>
  <c r="D14" i="109"/>
  <c r="H16" i="107"/>
  <c r="E16" i="107"/>
  <c r="F16" i="107"/>
  <c r="G16" i="107"/>
  <c r="D16" i="107"/>
  <c r="I16" i="107"/>
  <c r="M22" i="101"/>
  <c r="M21" i="101"/>
  <c r="M35" i="94"/>
  <c r="M34" i="94"/>
  <c r="K35" i="94"/>
  <c r="F18" i="105"/>
  <c r="H18" i="105"/>
  <c r="I18" i="105"/>
  <c r="G18" i="105"/>
  <c r="D18" i="105"/>
  <c r="E18" i="105"/>
  <c r="F19" i="104"/>
  <c r="I19" i="104"/>
  <c r="D19" i="104"/>
  <c r="E19" i="104"/>
  <c r="G19" i="104"/>
  <c r="H19" i="104"/>
  <c r="J15" i="107"/>
  <c r="J31" i="97"/>
  <c r="C38" i="99"/>
  <c r="G33" i="96"/>
  <c r="F33" i="96"/>
  <c r="D33" i="96"/>
  <c r="E33" i="96"/>
  <c r="I33" i="96"/>
  <c r="H33" i="96"/>
  <c r="G39" i="93"/>
  <c r="F35" i="93"/>
  <c r="J28" i="100"/>
  <c r="F28" i="101"/>
  <c r="G28" i="101"/>
  <c r="D28" i="101"/>
  <c r="E28" i="101"/>
  <c r="H28" i="101"/>
  <c r="I28" i="101"/>
  <c r="F15" i="108"/>
  <c r="I15" i="108"/>
  <c r="H15" i="108"/>
  <c r="G15" i="108"/>
  <c r="E15" i="108"/>
  <c r="D15" i="108"/>
  <c r="F27" i="102"/>
  <c r="I27" i="102"/>
  <c r="E27" i="102"/>
  <c r="D27" i="102"/>
  <c r="G27" i="102"/>
  <c r="H27" i="102"/>
  <c r="F30" i="99"/>
  <c r="I30" i="99"/>
  <c r="E30" i="99"/>
  <c r="G30" i="99"/>
  <c r="D30" i="99"/>
  <c r="H30" i="99"/>
  <c r="H32" i="97"/>
  <c r="G32" i="97"/>
  <c r="E32" i="97"/>
  <c r="D32" i="97"/>
  <c r="F32" i="97"/>
  <c r="I32" i="97"/>
  <c r="I31" i="98"/>
  <c r="F31" i="98"/>
  <c r="G31" i="98"/>
  <c r="D31" i="98"/>
  <c r="H31" i="98"/>
  <c r="E31" i="98"/>
  <c r="G17" i="106"/>
  <c r="E17" i="106"/>
  <c r="D17" i="106"/>
  <c r="I17" i="106"/>
  <c r="H17" i="106"/>
  <c r="F17" i="106"/>
  <c r="G29" i="100"/>
  <c r="E29" i="100"/>
  <c r="I29" i="100"/>
  <c r="D29" i="100"/>
  <c r="F29" i="100"/>
  <c r="H29" i="100"/>
  <c r="H20" i="103"/>
  <c r="D20" i="103"/>
  <c r="G20" i="103"/>
  <c r="E20" i="103"/>
  <c r="F20" i="103"/>
  <c r="I20" i="103"/>
  <c r="J30" i="98"/>
  <c r="F34" i="93"/>
  <c r="K37" i="93" s="1"/>
  <c r="C14" i="31" s="1"/>
  <c r="K12" i="94" s="1"/>
  <c r="K22" i="94" s="1"/>
  <c r="E34" i="93"/>
  <c r="F21" i="100"/>
  <c r="K25" i="100" s="1"/>
  <c r="E21" i="100"/>
  <c r="J27" i="101"/>
  <c r="J32" i="96"/>
  <c r="J17" i="105"/>
  <c r="J33" i="95"/>
  <c r="K34" i="95" s="1"/>
  <c r="R22" i="2"/>
  <c r="C20" i="105" s="1"/>
  <c r="Q22" i="2"/>
  <c r="B19" i="105" s="1"/>
  <c r="N24" i="2"/>
  <c r="C18" i="107" s="1"/>
  <c r="M24" i="2"/>
  <c r="B17" i="107" s="1"/>
  <c r="J26" i="2"/>
  <c r="C16" i="109" s="1"/>
  <c r="I26" i="2"/>
  <c r="B15" i="109" s="1"/>
  <c r="AD16" i="2"/>
  <c r="C32" i="99" s="1"/>
  <c r="AC16" i="2"/>
  <c r="B31" i="99" s="1"/>
  <c r="L25" i="2"/>
  <c r="C17" i="108" s="1"/>
  <c r="K25" i="2"/>
  <c r="B16" i="108" s="1"/>
  <c r="AB17" i="2"/>
  <c r="C31" i="100" s="1"/>
  <c r="AA17" i="2"/>
  <c r="B30" i="100" s="1"/>
  <c r="T21" i="2"/>
  <c r="C27" i="104" s="1"/>
  <c r="B25" i="104" s="1"/>
  <c r="S21" i="2"/>
  <c r="B20" i="104" s="1"/>
  <c r="AF15" i="2"/>
  <c r="AE15" i="2"/>
  <c r="B32" i="98" s="1"/>
  <c r="V20" i="2"/>
  <c r="C28" i="103" s="1"/>
  <c r="U20" i="2"/>
  <c r="B27" i="103" s="1"/>
  <c r="X19" i="2"/>
  <c r="C29" i="102" s="1"/>
  <c r="W19" i="2"/>
  <c r="B28" i="102" s="1"/>
  <c r="Z18" i="2"/>
  <c r="C30" i="101" s="1"/>
  <c r="Y18" i="2"/>
  <c r="B29" i="101" s="1"/>
  <c r="P23" i="2"/>
  <c r="C19" i="106" s="1"/>
  <c r="O23" i="2"/>
  <c r="B18" i="106" s="1"/>
  <c r="H27" i="2"/>
  <c r="C15" i="110" s="1"/>
  <c r="G27" i="2"/>
  <c r="B14" i="110" s="1"/>
  <c r="E28" i="2"/>
  <c r="D8" i="111" s="1"/>
  <c r="F28" i="2"/>
  <c r="C14" i="111" s="1"/>
  <c r="B12" i="111" s="1"/>
  <c r="C28" i="2"/>
  <c r="I8" i="111" s="1"/>
  <c r="M22" i="102" l="1"/>
  <c r="K2" i="92"/>
  <c r="K3" i="92"/>
  <c r="K36" i="93"/>
  <c r="F14" i="110"/>
  <c r="D14" i="110"/>
  <c r="H14" i="110"/>
  <c r="E14" i="110"/>
  <c r="G14" i="110"/>
  <c r="I14" i="110"/>
  <c r="F18" i="106"/>
  <c r="E18" i="106"/>
  <c r="D18" i="106"/>
  <c r="H18" i="106"/>
  <c r="G18" i="106"/>
  <c r="I18" i="106"/>
  <c r="H32" i="98"/>
  <c r="E32" i="98"/>
  <c r="F32" i="98"/>
  <c r="G32" i="98"/>
  <c r="D32" i="98"/>
  <c r="I32" i="98"/>
  <c r="F17" i="107"/>
  <c r="D17" i="107"/>
  <c r="E17" i="107"/>
  <c r="I17" i="107"/>
  <c r="G17" i="107"/>
  <c r="H17" i="107"/>
  <c r="K23" i="94"/>
  <c r="J20" i="103"/>
  <c r="K21" i="103" s="1"/>
  <c r="J29" i="100"/>
  <c r="J31" i="98"/>
  <c r="J28" i="101"/>
  <c r="E21" i="101"/>
  <c r="F21" i="101"/>
  <c r="K25" i="101" s="1"/>
  <c r="E21" i="102"/>
  <c r="F21" i="102"/>
  <c r="K25" i="102" s="1"/>
  <c r="F28" i="102"/>
  <c r="E28" i="102"/>
  <c r="G28" i="102"/>
  <c r="I28" i="102"/>
  <c r="D28" i="102"/>
  <c r="H28" i="102"/>
  <c r="F30" i="100"/>
  <c r="G30" i="100"/>
  <c r="D30" i="100"/>
  <c r="H30" i="100"/>
  <c r="E30" i="100"/>
  <c r="I30" i="100"/>
  <c r="I31" i="99"/>
  <c r="H31" i="99"/>
  <c r="G31" i="99"/>
  <c r="E31" i="99"/>
  <c r="F31" i="99"/>
  <c r="D31" i="99"/>
  <c r="M34" i="95"/>
  <c r="M35" i="95"/>
  <c r="K35" i="95"/>
  <c r="AG15" i="2"/>
  <c r="B33" i="98" s="1"/>
  <c r="C33" i="98"/>
  <c r="C38" i="100"/>
  <c r="J32" i="97"/>
  <c r="J27" i="102"/>
  <c r="J15" i="108"/>
  <c r="G38" i="93"/>
  <c r="J33" i="96"/>
  <c r="K34" i="96" s="1"/>
  <c r="F22" i="101"/>
  <c r="C39" i="101"/>
  <c r="J14" i="109"/>
  <c r="I27" i="103"/>
  <c r="D27" i="103"/>
  <c r="F27" i="103"/>
  <c r="E27" i="103"/>
  <c r="G27" i="103"/>
  <c r="H27" i="103"/>
  <c r="H16" i="108"/>
  <c r="I16" i="108"/>
  <c r="G16" i="108"/>
  <c r="E16" i="108"/>
  <c r="F16" i="108"/>
  <c r="D16" i="108"/>
  <c r="I19" i="105"/>
  <c r="D19" i="105"/>
  <c r="H19" i="105"/>
  <c r="F19" i="105"/>
  <c r="G19" i="105"/>
  <c r="E19" i="105"/>
  <c r="J17" i="106"/>
  <c r="F34" i="94"/>
  <c r="K37" i="94" s="1"/>
  <c r="C15" i="31" s="1"/>
  <c r="K12" i="95" s="1"/>
  <c r="K22" i="95" s="1"/>
  <c r="E34" i="94"/>
  <c r="J16" i="107"/>
  <c r="G33" i="97"/>
  <c r="H33" i="97"/>
  <c r="E33" i="97"/>
  <c r="I33" i="97"/>
  <c r="F33" i="97"/>
  <c r="D33" i="97"/>
  <c r="G29" i="101"/>
  <c r="E29" i="101"/>
  <c r="F29" i="101"/>
  <c r="D29" i="101"/>
  <c r="I29" i="101"/>
  <c r="H29" i="101"/>
  <c r="H20" i="104"/>
  <c r="I20" i="104"/>
  <c r="D20" i="104"/>
  <c r="G20" i="104"/>
  <c r="F20" i="104"/>
  <c r="E20" i="104"/>
  <c r="I15" i="109"/>
  <c r="D15" i="109"/>
  <c r="G15" i="109"/>
  <c r="F15" i="109"/>
  <c r="H15" i="109"/>
  <c r="E15" i="109"/>
  <c r="J30" i="99"/>
  <c r="J19" i="104"/>
  <c r="J18" i="105"/>
  <c r="G39" i="94"/>
  <c r="F35" i="94"/>
  <c r="F22" i="102"/>
  <c r="C38" i="102" s="1"/>
  <c r="C39" i="102"/>
  <c r="X20" i="2"/>
  <c r="C29" i="103" s="1"/>
  <c r="W20" i="2"/>
  <c r="B28" i="103" s="1"/>
  <c r="AF16" i="2"/>
  <c r="AE16" i="2"/>
  <c r="B32" i="99" s="1"/>
  <c r="J27" i="2"/>
  <c r="C16" i="110" s="1"/>
  <c r="I27" i="2"/>
  <c r="B15" i="110" s="1"/>
  <c r="R23" i="2"/>
  <c r="C20" i="106" s="1"/>
  <c r="Q23" i="2"/>
  <c r="B19" i="106" s="1"/>
  <c r="Z19" i="2"/>
  <c r="C30" i="102" s="1"/>
  <c r="Y19" i="2"/>
  <c r="B29" i="102" s="1"/>
  <c r="N25" i="2"/>
  <c r="C18" i="108" s="1"/>
  <c r="M25" i="2"/>
  <c r="B17" i="108" s="1"/>
  <c r="L26" i="2"/>
  <c r="C17" i="109" s="1"/>
  <c r="K26" i="2"/>
  <c r="B16" i="109" s="1"/>
  <c r="T22" i="2"/>
  <c r="C27" i="105" s="1"/>
  <c r="B25" i="105" s="1"/>
  <c r="S22" i="2"/>
  <c r="B20" i="105" s="1"/>
  <c r="AB18" i="2"/>
  <c r="C31" i="101" s="1"/>
  <c r="AA18" i="2"/>
  <c r="B30" i="101" s="1"/>
  <c r="V21" i="2"/>
  <c r="C28" i="104" s="1"/>
  <c r="U21" i="2"/>
  <c r="B27" i="104" s="1"/>
  <c r="AD17" i="2"/>
  <c r="C32" i="100" s="1"/>
  <c r="AC17" i="2"/>
  <c r="B31" i="100" s="1"/>
  <c r="P24" i="2"/>
  <c r="C19" i="107" s="1"/>
  <c r="O24" i="2"/>
  <c r="B18" i="107" s="1"/>
  <c r="H28" i="2"/>
  <c r="C15" i="111" s="1"/>
  <c r="G28" i="2"/>
  <c r="B14" i="111" s="1"/>
  <c r="G38" i="94" l="1"/>
  <c r="K2" i="93"/>
  <c r="K3" i="93"/>
  <c r="K36" i="94"/>
  <c r="J20" i="104"/>
  <c r="K21" i="104" s="1"/>
  <c r="M22" i="104" s="1"/>
  <c r="C38" i="101"/>
  <c r="J17" i="107"/>
  <c r="H28" i="103"/>
  <c r="E28" i="103"/>
  <c r="I28" i="103"/>
  <c r="G28" i="103"/>
  <c r="F28" i="103"/>
  <c r="D28" i="103"/>
  <c r="G29" i="102"/>
  <c r="I29" i="102"/>
  <c r="D29" i="102"/>
  <c r="F29" i="102"/>
  <c r="H29" i="102"/>
  <c r="E29" i="102"/>
  <c r="J19" i="105"/>
  <c r="J16" i="108"/>
  <c r="G39" i="95"/>
  <c r="F35" i="95"/>
  <c r="J31" i="99"/>
  <c r="J18" i="106"/>
  <c r="J14" i="110"/>
  <c r="F14" i="111"/>
  <c r="G14" i="111"/>
  <c r="E14" i="111"/>
  <c r="D14" i="111"/>
  <c r="H14" i="111"/>
  <c r="I14" i="111"/>
  <c r="F30" i="101"/>
  <c r="I30" i="101"/>
  <c r="G30" i="101"/>
  <c r="D30" i="101"/>
  <c r="H30" i="101"/>
  <c r="E30" i="101"/>
  <c r="F27" i="104"/>
  <c r="H27" i="104"/>
  <c r="D27" i="104"/>
  <c r="I27" i="104"/>
  <c r="G27" i="104"/>
  <c r="E27" i="104"/>
  <c r="F17" i="108"/>
  <c r="E17" i="108"/>
  <c r="I17" i="108"/>
  <c r="G17" i="108"/>
  <c r="H17" i="108"/>
  <c r="D17" i="108"/>
  <c r="I19" i="106"/>
  <c r="H19" i="106"/>
  <c r="E19" i="106"/>
  <c r="D19" i="106"/>
  <c r="G19" i="106"/>
  <c r="F19" i="106"/>
  <c r="H32" i="99"/>
  <c r="I32" i="99"/>
  <c r="E32" i="99"/>
  <c r="G32" i="99"/>
  <c r="F32" i="99"/>
  <c r="D32" i="99"/>
  <c r="J15" i="109"/>
  <c r="J29" i="101"/>
  <c r="K23" i="95"/>
  <c r="E34" i="95"/>
  <c r="F34" i="95"/>
  <c r="K37" i="95" s="1"/>
  <c r="C16" i="31" s="1"/>
  <c r="K12" i="96" s="1"/>
  <c r="K22" i="96" s="1"/>
  <c r="J30" i="100"/>
  <c r="M21" i="103"/>
  <c r="M22" i="103"/>
  <c r="F31" i="100"/>
  <c r="H31" i="100"/>
  <c r="E31" i="100"/>
  <c r="I31" i="100"/>
  <c r="G31" i="100"/>
  <c r="D31" i="100"/>
  <c r="H16" i="109"/>
  <c r="F16" i="109"/>
  <c r="I16" i="109"/>
  <c r="G16" i="109"/>
  <c r="D16" i="109"/>
  <c r="E16" i="109"/>
  <c r="I15" i="110"/>
  <c r="G15" i="110"/>
  <c r="D15" i="110"/>
  <c r="H15" i="110"/>
  <c r="E15" i="110"/>
  <c r="F15" i="110"/>
  <c r="F18" i="107"/>
  <c r="D18" i="107"/>
  <c r="H18" i="107"/>
  <c r="E18" i="107"/>
  <c r="I18" i="107"/>
  <c r="G18" i="107"/>
  <c r="H20" i="105"/>
  <c r="E20" i="105"/>
  <c r="I20" i="105"/>
  <c r="D20" i="105"/>
  <c r="G20" i="105"/>
  <c r="F20" i="105"/>
  <c r="AG16" i="2"/>
  <c r="B33" i="99" s="1"/>
  <c r="C33" i="99"/>
  <c r="J33" i="97"/>
  <c r="K34" i="97" s="1"/>
  <c r="J27" i="103"/>
  <c r="M35" i="96"/>
  <c r="M34" i="96"/>
  <c r="K35" i="96"/>
  <c r="G33" i="98"/>
  <c r="H33" i="98"/>
  <c r="E33" i="98"/>
  <c r="F33" i="98"/>
  <c r="D33" i="98"/>
  <c r="I33" i="98"/>
  <c r="J28" i="102"/>
  <c r="J32" i="98"/>
  <c r="L27" i="2"/>
  <c r="C17" i="110" s="1"/>
  <c r="K27" i="2"/>
  <c r="B16" i="110" s="1"/>
  <c r="J28" i="2"/>
  <c r="C16" i="111" s="1"/>
  <c r="I28" i="2"/>
  <c r="B15" i="111" s="1"/>
  <c r="R24" i="2"/>
  <c r="C20" i="107" s="1"/>
  <c r="Q24" i="2"/>
  <c r="B19" i="107" s="1"/>
  <c r="X21" i="2"/>
  <c r="C29" i="104" s="1"/>
  <c r="W21" i="2"/>
  <c r="B28" i="104" s="1"/>
  <c r="P25" i="2"/>
  <c r="C19" i="108" s="1"/>
  <c r="O25" i="2"/>
  <c r="B18" i="108" s="1"/>
  <c r="V22" i="2"/>
  <c r="C28" i="105" s="1"/>
  <c r="U22" i="2"/>
  <c r="B27" i="105" s="1"/>
  <c r="N26" i="2"/>
  <c r="C18" i="109" s="1"/>
  <c r="M26" i="2"/>
  <c r="B17" i="109" s="1"/>
  <c r="AF17" i="2"/>
  <c r="AE17" i="2"/>
  <c r="B32" i="100" s="1"/>
  <c r="AD18" i="2"/>
  <c r="C32" i="101" s="1"/>
  <c r="AC18" i="2"/>
  <c r="B31" i="101" s="1"/>
  <c r="AB19" i="2"/>
  <c r="C31" i="102" s="1"/>
  <c r="AA19" i="2"/>
  <c r="B30" i="102" s="1"/>
  <c r="T23" i="2"/>
  <c r="C27" i="106" s="1"/>
  <c r="B25" i="106" s="1"/>
  <c r="S23" i="2"/>
  <c r="B20" i="106" s="1"/>
  <c r="Y20" i="2"/>
  <c r="B29" i="103" s="1"/>
  <c r="Z20" i="2"/>
  <c r="C30" i="103" s="1"/>
  <c r="K2" i="94" l="1"/>
  <c r="K3" i="94"/>
  <c r="K36" i="95"/>
  <c r="G38" i="95"/>
  <c r="M21" i="104"/>
  <c r="F21" i="104" s="1"/>
  <c r="K25" i="104" s="1"/>
  <c r="J29" i="102"/>
  <c r="J16" i="109"/>
  <c r="G17" i="109"/>
  <c r="D17" i="109"/>
  <c r="E17" i="109"/>
  <c r="H17" i="109"/>
  <c r="I17" i="109"/>
  <c r="F17" i="109"/>
  <c r="H16" i="110"/>
  <c r="G16" i="110"/>
  <c r="I16" i="110"/>
  <c r="F16" i="110"/>
  <c r="E16" i="110"/>
  <c r="D16" i="110"/>
  <c r="G39" i="96"/>
  <c r="F35" i="96"/>
  <c r="G33" i="99"/>
  <c r="D33" i="99"/>
  <c r="F33" i="99"/>
  <c r="E33" i="99"/>
  <c r="I33" i="99"/>
  <c r="H33" i="99"/>
  <c r="J31" i="100"/>
  <c r="F22" i="103"/>
  <c r="C39" i="103"/>
  <c r="J32" i="99"/>
  <c r="F22" i="104"/>
  <c r="C39" i="104"/>
  <c r="F18" i="108"/>
  <c r="D18" i="108"/>
  <c r="G18" i="108"/>
  <c r="H18" i="108"/>
  <c r="E18" i="108"/>
  <c r="I18" i="108"/>
  <c r="J20" i="105"/>
  <c r="K21" i="105" s="1"/>
  <c r="J18" i="107"/>
  <c r="F21" i="103"/>
  <c r="K25" i="103" s="1"/>
  <c r="E21" i="103"/>
  <c r="J17" i="108"/>
  <c r="I31" i="101"/>
  <c r="H31" i="101"/>
  <c r="G31" i="101"/>
  <c r="D31" i="101"/>
  <c r="F31" i="101"/>
  <c r="E31" i="101"/>
  <c r="I19" i="107"/>
  <c r="H19" i="107"/>
  <c r="G19" i="107"/>
  <c r="E19" i="107"/>
  <c r="D19" i="107"/>
  <c r="F19" i="107"/>
  <c r="I27" i="105"/>
  <c r="G27" i="105"/>
  <c r="H27" i="105"/>
  <c r="D27" i="105"/>
  <c r="E27" i="105"/>
  <c r="F27" i="105"/>
  <c r="M34" i="97"/>
  <c r="M35" i="97"/>
  <c r="K35" i="97"/>
  <c r="J15" i="110"/>
  <c r="K23" i="96"/>
  <c r="J19" i="106"/>
  <c r="J30" i="101"/>
  <c r="J14" i="111"/>
  <c r="H20" i="106"/>
  <c r="G20" i="106"/>
  <c r="I20" i="106"/>
  <c r="D20" i="106"/>
  <c r="E20" i="106"/>
  <c r="F20" i="106"/>
  <c r="F30" i="102"/>
  <c r="I30" i="102"/>
  <c r="E30" i="102"/>
  <c r="G30" i="102"/>
  <c r="D30" i="102"/>
  <c r="H30" i="102"/>
  <c r="H32" i="100"/>
  <c r="E32" i="100"/>
  <c r="G32" i="100"/>
  <c r="I32" i="100"/>
  <c r="F32" i="100"/>
  <c r="D32" i="100"/>
  <c r="H28" i="104"/>
  <c r="F28" i="104"/>
  <c r="E28" i="104"/>
  <c r="D28" i="104"/>
  <c r="I28" i="104"/>
  <c r="G28" i="104"/>
  <c r="I15" i="111"/>
  <c r="D15" i="111"/>
  <c r="H15" i="111"/>
  <c r="G15" i="111"/>
  <c r="E15" i="111"/>
  <c r="F15" i="111"/>
  <c r="G29" i="103"/>
  <c r="E29" i="103"/>
  <c r="H29" i="103"/>
  <c r="I29" i="103"/>
  <c r="D29" i="103"/>
  <c r="F29" i="103"/>
  <c r="AG17" i="2"/>
  <c r="B33" i="100" s="1"/>
  <c r="C33" i="100"/>
  <c r="J33" i="98"/>
  <c r="K34" i="98" s="1"/>
  <c r="E34" i="96"/>
  <c r="F34" i="96"/>
  <c r="K37" i="96" s="1"/>
  <c r="C17" i="31" s="1"/>
  <c r="K12" i="97" s="1"/>
  <c r="K22" i="97" s="1"/>
  <c r="J27" i="104"/>
  <c r="J28" i="103"/>
  <c r="AD19" i="2"/>
  <c r="C32" i="102" s="1"/>
  <c r="AC19" i="2"/>
  <c r="B31" i="102" s="1"/>
  <c r="X22" i="2"/>
  <c r="C29" i="105" s="1"/>
  <c r="W22" i="2"/>
  <c r="B28" i="105" s="1"/>
  <c r="T24" i="2"/>
  <c r="C27" i="107" s="1"/>
  <c r="B25" i="107" s="1"/>
  <c r="S24" i="2"/>
  <c r="B20" i="107" s="1"/>
  <c r="N27" i="2"/>
  <c r="C18" i="110" s="1"/>
  <c r="M27" i="2"/>
  <c r="B17" i="110" s="1"/>
  <c r="AA20" i="2"/>
  <c r="B30" i="103" s="1"/>
  <c r="AB20" i="2"/>
  <c r="C31" i="103" s="1"/>
  <c r="V23" i="2"/>
  <c r="C28" i="106" s="1"/>
  <c r="U23" i="2"/>
  <c r="B27" i="106" s="1"/>
  <c r="AF18" i="2"/>
  <c r="AE18" i="2"/>
  <c r="B32" i="101" s="1"/>
  <c r="L28" i="2"/>
  <c r="C17" i="111" s="1"/>
  <c r="K28" i="2"/>
  <c r="B16" i="111" s="1"/>
  <c r="P26" i="2"/>
  <c r="C19" i="109" s="1"/>
  <c r="O26" i="2"/>
  <c r="B18" i="109" s="1"/>
  <c r="R25" i="2"/>
  <c r="C20" i="108" s="1"/>
  <c r="Q25" i="2"/>
  <c r="B19" i="108" s="1"/>
  <c r="Z21" i="2"/>
  <c r="C30" i="104" s="1"/>
  <c r="Y21" i="2"/>
  <c r="B29" i="104" s="1"/>
  <c r="K2" i="95" l="1"/>
  <c r="K3" i="95"/>
  <c r="K36" i="96"/>
  <c r="K2" i="96" s="1"/>
  <c r="E21" i="104"/>
  <c r="C38" i="103"/>
  <c r="C38" i="104"/>
  <c r="G38" i="96"/>
  <c r="J16" i="110"/>
  <c r="J17" i="109"/>
  <c r="F18" i="109"/>
  <c r="D18" i="109"/>
  <c r="E18" i="109"/>
  <c r="I18" i="109"/>
  <c r="G18" i="109"/>
  <c r="H18" i="109"/>
  <c r="M34" i="98"/>
  <c r="M35" i="98"/>
  <c r="K35" i="98"/>
  <c r="F34" i="97"/>
  <c r="K37" i="97" s="1"/>
  <c r="C18" i="31" s="1"/>
  <c r="K12" i="98" s="1"/>
  <c r="K22" i="98" s="1"/>
  <c r="E34" i="97"/>
  <c r="M21" i="105"/>
  <c r="M22" i="105"/>
  <c r="F31" i="102"/>
  <c r="G31" i="102"/>
  <c r="D31" i="102"/>
  <c r="E31" i="102"/>
  <c r="I31" i="102"/>
  <c r="H31" i="102"/>
  <c r="J32" i="100"/>
  <c r="J19" i="107"/>
  <c r="J31" i="101"/>
  <c r="J33" i="99"/>
  <c r="K34" i="99" s="1"/>
  <c r="H32" i="101"/>
  <c r="D32" i="101"/>
  <c r="I32" i="101"/>
  <c r="F32" i="101"/>
  <c r="E32" i="101"/>
  <c r="G32" i="101"/>
  <c r="AG18" i="2"/>
  <c r="B33" i="101" s="1"/>
  <c r="C33" i="101"/>
  <c r="F30" i="103"/>
  <c r="H30" i="103"/>
  <c r="E30" i="103"/>
  <c r="G30" i="103"/>
  <c r="D30" i="103"/>
  <c r="I30" i="103"/>
  <c r="K23" i="97"/>
  <c r="G33" i="100"/>
  <c r="I33" i="100"/>
  <c r="H33" i="100"/>
  <c r="F33" i="100"/>
  <c r="E33" i="100"/>
  <c r="D33" i="100"/>
  <c r="J15" i="111"/>
  <c r="J28" i="104"/>
  <c r="J30" i="102"/>
  <c r="J20" i="106"/>
  <c r="K21" i="106" s="1"/>
  <c r="J27" i="105"/>
  <c r="G29" i="104"/>
  <c r="I29" i="104"/>
  <c r="E29" i="104"/>
  <c r="H29" i="104"/>
  <c r="F29" i="104"/>
  <c r="D29" i="104"/>
  <c r="H20" i="107"/>
  <c r="I20" i="107"/>
  <c r="E20" i="107"/>
  <c r="F20" i="107"/>
  <c r="D20" i="107"/>
  <c r="G20" i="107"/>
  <c r="F19" i="108"/>
  <c r="H19" i="108"/>
  <c r="D19" i="108"/>
  <c r="G19" i="108"/>
  <c r="I19" i="108"/>
  <c r="E19" i="108"/>
  <c r="F16" i="111"/>
  <c r="D16" i="111"/>
  <c r="I16" i="111"/>
  <c r="E16" i="111"/>
  <c r="H16" i="111"/>
  <c r="G16" i="111"/>
  <c r="I27" i="106"/>
  <c r="F27" i="106"/>
  <c r="G27" i="106"/>
  <c r="D27" i="106"/>
  <c r="H27" i="106"/>
  <c r="E27" i="106"/>
  <c r="G17" i="110"/>
  <c r="I17" i="110"/>
  <c r="H17" i="110"/>
  <c r="F17" i="110"/>
  <c r="D17" i="110"/>
  <c r="E17" i="110"/>
  <c r="H28" i="105"/>
  <c r="F28" i="105"/>
  <c r="G28" i="105"/>
  <c r="E28" i="105"/>
  <c r="D28" i="105"/>
  <c r="I28" i="105"/>
  <c r="J29" i="103"/>
  <c r="G39" i="97"/>
  <c r="F35" i="97"/>
  <c r="J18" i="108"/>
  <c r="AB21" i="2"/>
  <c r="C31" i="104" s="1"/>
  <c r="AA21" i="2"/>
  <c r="B30" i="104" s="1"/>
  <c r="T25" i="2"/>
  <c r="C27" i="108" s="1"/>
  <c r="B25" i="108" s="1"/>
  <c r="S25" i="2"/>
  <c r="B20" i="108" s="1"/>
  <c r="X23" i="2"/>
  <c r="C29" i="106" s="1"/>
  <c r="W23" i="2"/>
  <c r="B28" i="106" s="1"/>
  <c r="AC20" i="2"/>
  <c r="B31" i="103" s="1"/>
  <c r="AD20" i="2"/>
  <c r="C32" i="103" s="1"/>
  <c r="P27" i="2"/>
  <c r="C19" i="110" s="1"/>
  <c r="O27" i="2"/>
  <c r="B18" i="110" s="1"/>
  <c r="Z22" i="2"/>
  <c r="C30" i="105" s="1"/>
  <c r="Y22" i="2"/>
  <c r="B29" i="105" s="1"/>
  <c r="V24" i="2"/>
  <c r="C28" i="107" s="1"/>
  <c r="U24" i="2"/>
  <c r="B27" i="107" s="1"/>
  <c r="R26" i="2"/>
  <c r="C20" i="109" s="1"/>
  <c r="Q26" i="2"/>
  <c r="B19" i="109" s="1"/>
  <c r="N28" i="2"/>
  <c r="C18" i="111" s="1"/>
  <c r="M28" i="2"/>
  <c r="B17" i="111" s="1"/>
  <c r="AF19" i="2"/>
  <c r="AE19" i="2"/>
  <c r="B32" i="102" s="1"/>
  <c r="K3" i="96" l="1"/>
  <c r="K36" i="97"/>
  <c r="K2" i="97" s="1"/>
  <c r="G38" i="97"/>
  <c r="J32" i="101"/>
  <c r="J28" i="105"/>
  <c r="J16" i="111"/>
  <c r="J17" i="110"/>
  <c r="F21" i="105"/>
  <c r="K25" i="105" s="1"/>
  <c r="E21" i="105"/>
  <c r="F32" i="102"/>
  <c r="D32" i="102"/>
  <c r="H32" i="102"/>
  <c r="E32" i="102"/>
  <c r="I32" i="102"/>
  <c r="G32" i="102"/>
  <c r="J29" i="104"/>
  <c r="M35" i="99"/>
  <c r="M34" i="99"/>
  <c r="K35" i="99"/>
  <c r="F35" i="98"/>
  <c r="G39" i="98"/>
  <c r="G29" i="105"/>
  <c r="D29" i="105"/>
  <c r="F29" i="105"/>
  <c r="H29" i="105"/>
  <c r="E29" i="105"/>
  <c r="I29" i="105"/>
  <c r="AG19" i="2"/>
  <c r="B33" i="102" s="1"/>
  <c r="C33" i="102"/>
  <c r="I31" i="103"/>
  <c r="H31" i="103"/>
  <c r="D31" i="103"/>
  <c r="G31" i="103"/>
  <c r="F31" i="103"/>
  <c r="E31" i="103"/>
  <c r="J27" i="106"/>
  <c r="J19" i="108"/>
  <c r="M22" i="106"/>
  <c r="M21" i="106"/>
  <c r="J30" i="103"/>
  <c r="G33" i="101"/>
  <c r="D33" i="101"/>
  <c r="H33" i="101"/>
  <c r="F33" i="101"/>
  <c r="E33" i="101"/>
  <c r="I33" i="101"/>
  <c r="F34" i="98"/>
  <c r="K37" i="98" s="1"/>
  <c r="C19" i="31" s="1"/>
  <c r="K12" i="99" s="1"/>
  <c r="K22" i="99" s="1"/>
  <c r="E34" i="98"/>
  <c r="J18" i="109"/>
  <c r="I19" i="109"/>
  <c r="D19" i="109"/>
  <c r="E19" i="109"/>
  <c r="H19" i="109"/>
  <c r="F19" i="109"/>
  <c r="G19" i="109"/>
  <c r="H20" i="108"/>
  <c r="E20" i="108"/>
  <c r="G20" i="108"/>
  <c r="D20" i="108"/>
  <c r="F20" i="108"/>
  <c r="I20" i="108"/>
  <c r="G17" i="111"/>
  <c r="H17" i="111"/>
  <c r="E17" i="111"/>
  <c r="I17" i="111"/>
  <c r="F17" i="111"/>
  <c r="D17" i="111"/>
  <c r="I27" i="107"/>
  <c r="D27" i="107"/>
  <c r="F27" i="107"/>
  <c r="H27" i="107"/>
  <c r="G27" i="107"/>
  <c r="E27" i="107"/>
  <c r="F18" i="110"/>
  <c r="H18" i="110"/>
  <c r="D18" i="110"/>
  <c r="G18" i="110"/>
  <c r="I18" i="110"/>
  <c r="E18" i="110"/>
  <c r="H28" i="106"/>
  <c r="D28" i="106"/>
  <c r="G28" i="106"/>
  <c r="E28" i="106"/>
  <c r="F28" i="106"/>
  <c r="I28" i="106"/>
  <c r="F30" i="104"/>
  <c r="E30" i="104"/>
  <c r="H30" i="104"/>
  <c r="D30" i="104"/>
  <c r="G30" i="104"/>
  <c r="I30" i="104"/>
  <c r="J20" i="107"/>
  <c r="K21" i="107" s="1"/>
  <c r="J33" i="100"/>
  <c r="K34" i="100" s="1"/>
  <c r="J31" i="102"/>
  <c r="C39" i="105"/>
  <c r="F22" i="105"/>
  <c r="C38" i="105" s="1"/>
  <c r="K23" i="98"/>
  <c r="T26" i="2"/>
  <c r="C27" i="109" s="1"/>
  <c r="B25" i="109" s="1"/>
  <c r="S26" i="2"/>
  <c r="B20" i="109" s="1"/>
  <c r="X24" i="2"/>
  <c r="C29" i="107" s="1"/>
  <c r="W24" i="2"/>
  <c r="B28" i="107" s="1"/>
  <c r="AB22" i="2"/>
  <c r="C31" i="105" s="1"/>
  <c r="AA22" i="2"/>
  <c r="B30" i="105" s="1"/>
  <c r="AE20" i="2"/>
  <c r="B32" i="103" s="1"/>
  <c r="AF20" i="2"/>
  <c r="C33" i="103" s="1"/>
  <c r="AD21" i="2"/>
  <c r="C32" i="104" s="1"/>
  <c r="AC21" i="2"/>
  <c r="B31" i="104" s="1"/>
  <c r="Z23" i="2"/>
  <c r="C30" i="106" s="1"/>
  <c r="Y23" i="2"/>
  <c r="B29" i="106" s="1"/>
  <c r="R27" i="2"/>
  <c r="C20" i="110" s="1"/>
  <c r="Q27" i="2"/>
  <c r="B19" i="110" s="1"/>
  <c r="V25" i="2"/>
  <c r="C28" i="108" s="1"/>
  <c r="U25" i="2"/>
  <c r="B27" i="108" s="1"/>
  <c r="P28" i="2"/>
  <c r="C19" i="111" s="1"/>
  <c r="O28" i="2"/>
  <c r="B18" i="111" s="1"/>
  <c r="K36" i="98" l="1"/>
  <c r="K3" i="98" s="1"/>
  <c r="K3" i="97"/>
  <c r="J30" i="104"/>
  <c r="J28" i="106"/>
  <c r="J33" i="101"/>
  <c r="K34" i="101" s="1"/>
  <c r="M34" i="101" s="1"/>
  <c r="G28" i="107"/>
  <c r="I28" i="107"/>
  <c r="E28" i="107"/>
  <c r="H28" i="107"/>
  <c r="F28" i="107"/>
  <c r="D28" i="107"/>
  <c r="F34" i="99"/>
  <c r="K37" i="99" s="1"/>
  <c r="C20" i="31" s="1"/>
  <c r="K12" i="100" s="1"/>
  <c r="K22" i="100" s="1"/>
  <c r="E34" i="99"/>
  <c r="G29" i="106"/>
  <c r="D29" i="106"/>
  <c r="H29" i="106"/>
  <c r="E29" i="106"/>
  <c r="F29" i="106"/>
  <c r="I29" i="106"/>
  <c r="H32" i="103"/>
  <c r="I32" i="103"/>
  <c r="G32" i="103"/>
  <c r="D32" i="103"/>
  <c r="E32" i="103"/>
  <c r="F32" i="103"/>
  <c r="M35" i="100"/>
  <c r="M34" i="100"/>
  <c r="K35" i="100"/>
  <c r="K23" i="99"/>
  <c r="G33" i="102"/>
  <c r="H33" i="102"/>
  <c r="I33" i="102"/>
  <c r="F33" i="102"/>
  <c r="E33" i="102"/>
  <c r="D33" i="102"/>
  <c r="G39" i="99"/>
  <c r="F35" i="99"/>
  <c r="I19" i="110"/>
  <c r="F19" i="110"/>
  <c r="G19" i="110"/>
  <c r="H19" i="110"/>
  <c r="D19" i="110"/>
  <c r="E19" i="110"/>
  <c r="F31" i="104"/>
  <c r="G31" i="104"/>
  <c r="H31" i="104"/>
  <c r="D31" i="104"/>
  <c r="I31" i="104"/>
  <c r="E31" i="104"/>
  <c r="F30" i="105"/>
  <c r="D30" i="105"/>
  <c r="H30" i="105"/>
  <c r="E30" i="105"/>
  <c r="G30" i="105"/>
  <c r="I30" i="105"/>
  <c r="H20" i="109"/>
  <c r="E20" i="109"/>
  <c r="D20" i="109"/>
  <c r="G20" i="109"/>
  <c r="I20" i="109"/>
  <c r="F20" i="109"/>
  <c r="J27" i="107"/>
  <c r="J20" i="108"/>
  <c r="K21" i="108" s="1"/>
  <c r="E21" i="106"/>
  <c r="F21" i="106"/>
  <c r="K25" i="106" s="1"/>
  <c r="J31" i="103"/>
  <c r="J32" i="102"/>
  <c r="F27" i="108"/>
  <c r="G27" i="108"/>
  <c r="H27" i="108"/>
  <c r="I27" i="108"/>
  <c r="E27" i="108"/>
  <c r="D27" i="108"/>
  <c r="F18" i="111"/>
  <c r="G18" i="111"/>
  <c r="E18" i="111"/>
  <c r="H18" i="111"/>
  <c r="I18" i="111"/>
  <c r="D18" i="111"/>
  <c r="M21" i="107"/>
  <c r="M22" i="107"/>
  <c r="J18" i="110"/>
  <c r="J17" i="111"/>
  <c r="J19" i="109"/>
  <c r="G38" i="98"/>
  <c r="F22" i="106"/>
  <c r="C39" i="106"/>
  <c r="J29" i="105"/>
  <c r="V26" i="2"/>
  <c r="C28" i="109" s="1"/>
  <c r="U26" i="2"/>
  <c r="B27" i="109" s="1"/>
  <c r="AB23" i="2"/>
  <c r="C31" i="106" s="1"/>
  <c r="AA23" i="2"/>
  <c r="B30" i="106" s="1"/>
  <c r="AD22" i="2"/>
  <c r="C32" i="105" s="1"/>
  <c r="AC22" i="2"/>
  <c r="B31" i="105" s="1"/>
  <c r="R28" i="2"/>
  <c r="C20" i="111" s="1"/>
  <c r="Q28" i="2"/>
  <c r="B19" i="111" s="1"/>
  <c r="T27" i="2"/>
  <c r="C27" i="110" s="1"/>
  <c r="B25" i="110" s="1"/>
  <c r="S27" i="2"/>
  <c r="B20" i="110" s="1"/>
  <c r="AF21" i="2"/>
  <c r="AE21" i="2"/>
  <c r="B32" i="104" s="1"/>
  <c r="X25" i="2"/>
  <c r="C29" i="108" s="1"/>
  <c r="W25" i="2"/>
  <c r="B28" i="108" s="1"/>
  <c r="AG20" i="2"/>
  <c r="B33" i="103" s="1"/>
  <c r="Z24" i="2"/>
  <c r="C30" i="107" s="1"/>
  <c r="Y24" i="2"/>
  <c r="B29" i="107" s="1"/>
  <c r="K2" i="98" l="1"/>
  <c r="K36" i="99"/>
  <c r="C38" i="106"/>
  <c r="M35" i="101"/>
  <c r="G39" i="101" s="1"/>
  <c r="K35" i="101"/>
  <c r="J18" i="111"/>
  <c r="J28" i="107"/>
  <c r="H20" i="110"/>
  <c r="G20" i="110"/>
  <c r="E20" i="110"/>
  <c r="I20" i="110"/>
  <c r="D20" i="110"/>
  <c r="F20" i="110"/>
  <c r="F29" i="107"/>
  <c r="G29" i="107"/>
  <c r="I29" i="107"/>
  <c r="H29" i="107"/>
  <c r="E29" i="107"/>
  <c r="D29" i="107"/>
  <c r="G33" i="103"/>
  <c r="D33" i="103"/>
  <c r="F33" i="103"/>
  <c r="E33" i="103"/>
  <c r="I33" i="103"/>
  <c r="H33" i="103"/>
  <c r="AG21" i="2"/>
  <c r="B33" i="104" s="1"/>
  <c r="C33" i="104"/>
  <c r="E34" i="100"/>
  <c r="F34" i="100"/>
  <c r="K37" i="100" s="1"/>
  <c r="C21" i="31" s="1"/>
  <c r="K12" i="101" s="1"/>
  <c r="K22" i="101" s="1"/>
  <c r="K23" i="100"/>
  <c r="I27" i="109"/>
  <c r="D27" i="109"/>
  <c r="H27" i="109"/>
  <c r="G27" i="109"/>
  <c r="E27" i="109"/>
  <c r="F27" i="109"/>
  <c r="M22" i="108"/>
  <c r="M21" i="108"/>
  <c r="J19" i="110"/>
  <c r="G39" i="100"/>
  <c r="F35" i="100"/>
  <c r="E34" i="101"/>
  <c r="F34" i="101"/>
  <c r="K37" i="101" s="1"/>
  <c r="C22" i="31" s="1"/>
  <c r="K12" i="102" s="1"/>
  <c r="K22" i="102" s="1"/>
  <c r="C39" i="107"/>
  <c r="F22" i="107"/>
  <c r="J29" i="106"/>
  <c r="G38" i="99"/>
  <c r="H28" i="108"/>
  <c r="I28" i="108"/>
  <c r="G28" i="108"/>
  <c r="D28" i="108"/>
  <c r="F28" i="108"/>
  <c r="E28" i="108"/>
  <c r="I31" i="105"/>
  <c r="H31" i="105"/>
  <c r="D31" i="105"/>
  <c r="F31" i="105"/>
  <c r="G31" i="105"/>
  <c r="E31" i="105"/>
  <c r="H32" i="104"/>
  <c r="F32" i="104"/>
  <c r="E32" i="104"/>
  <c r="G32" i="104"/>
  <c r="D32" i="104"/>
  <c r="I32" i="104"/>
  <c r="I19" i="111"/>
  <c r="H19" i="111"/>
  <c r="D19" i="111"/>
  <c r="F19" i="111"/>
  <c r="G19" i="111"/>
  <c r="E19" i="111"/>
  <c r="F30" i="106"/>
  <c r="D30" i="106"/>
  <c r="I30" i="106"/>
  <c r="G30" i="106"/>
  <c r="H30" i="106"/>
  <c r="E30" i="106"/>
  <c r="F21" i="107"/>
  <c r="K25" i="107" s="1"/>
  <c r="E21" i="107"/>
  <c r="J27" i="108"/>
  <c r="J20" i="109"/>
  <c r="K21" i="109" s="1"/>
  <c r="J30" i="105"/>
  <c r="J31" i="104"/>
  <c r="J33" i="102"/>
  <c r="K34" i="102" s="1"/>
  <c r="J32" i="103"/>
  <c r="V27" i="2"/>
  <c r="C28" i="110" s="1"/>
  <c r="U27" i="2"/>
  <c r="B27" i="110" s="1"/>
  <c r="AD23" i="2"/>
  <c r="C32" i="106" s="1"/>
  <c r="AC23" i="2"/>
  <c r="B31" i="106" s="1"/>
  <c r="Z25" i="2"/>
  <c r="C30" i="108" s="1"/>
  <c r="Y25" i="2"/>
  <c r="B29" i="108" s="1"/>
  <c r="X26" i="2"/>
  <c r="C29" i="109" s="1"/>
  <c r="W26" i="2"/>
  <c r="B28" i="109" s="1"/>
  <c r="AB24" i="2"/>
  <c r="C31" i="107" s="1"/>
  <c r="AA24" i="2"/>
  <c r="B30" i="107" s="1"/>
  <c r="T28" i="2"/>
  <c r="C27" i="111" s="1"/>
  <c r="B25" i="111" s="1"/>
  <c r="S28" i="2"/>
  <c r="B20" i="111" s="1"/>
  <c r="AF22" i="2"/>
  <c r="AE22" i="2"/>
  <c r="B32" i="105" s="1"/>
  <c r="K2" i="99" l="1"/>
  <c r="K3" i="99"/>
  <c r="K36" i="101"/>
  <c r="K36" i="100"/>
  <c r="F35" i="101"/>
  <c r="G38" i="100"/>
  <c r="J19" i="111"/>
  <c r="J31" i="105"/>
  <c r="J33" i="103"/>
  <c r="K34" i="103" s="1"/>
  <c r="M35" i="103" s="1"/>
  <c r="M34" i="102"/>
  <c r="M35" i="102"/>
  <c r="K35" i="102"/>
  <c r="K23" i="102"/>
  <c r="F30" i="107"/>
  <c r="E30" i="107"/>
  <c r="D30" i="107"/>
  <c r="H30" i="107"/>
  <c r="G30" i="107"/>
  <c r="I30" i="107"/>
  <c r="F29" i="108"/>
  <c r="D29" i="108"/>
  <c r="G29" i="108"/>
  <c r="E29" i="108"/>
  <c r="H29" i="108"/>
  <c r="I29" i="108"/>
  <c r="J32" i="104"/>
  <c r="F21" i="108"/>
  <c r="K25" i="108" s="1"/>
  <c r="E21" i="108"/>
  <c r="J27" i="109"/>
  <c r="K23" i="101"/>
  <c r="G33" i="104"/>
  <c r="E33" i="104"/>
  <c r="D33" i="104"/>
  <c r="H33" i="104"/>
  <c r="I33" i="104"/>
  <c r="F33" i="104"/>
  <c r="J29" i="107"/>
  <c r="J20" i="110"/>
  <c r="K21" i="110" s="1"/>
  <c r="H32" i="105"/>
  <c r="D32" i="105"/>
  <c r="G32" i="105"/>
  <c r="E32" i="105"/>
  <c r="I32" i="105"/>
  <c r="F32" i="105"/>
  <c r="I27" i="110"/>
  <c r="F27" i="110"/>
  <c r="D27" i="110"/>
  <c r="E27" i="110"/>
  <c r="H27" i="110"/>
  <c r="G27" i="110"/>
  <c r="AG22" i="2"/>
  <c r="B33" i="105" s="1"/>
  <c r="C33" i="105"/>
  <c r="C38" i="107"/>
  <c r="J30" i="106"/>
  <c r="J28" i="108"/>
  <c r="F22" i="108"/>
  <c r="C39" i="108"/>
  <c r="F20" i="111"/>
  <c r="H20" i="111"/>
  <c r="E20" i="111"/>
  <c r="D20" i="111"/>
  <c r="G20" i="111"/>
  <c r="I20" i="111"/>
  <c r="F28" i="109"/>
  <c r="D28" i="109"/>
  <c r="H28" i="109"/>
  <c r="E28" i="109"/>
  <c r="G28" i="109"/>
  <c r="I28" i="109"/>
  <c r="I31" i="106"/>
  <c r="E31" i="106"/>
  <c r="H31" i="106"/>
  <c r="D31" i="106"/>
  <c r="G31" i="106"/>
  <c r="F31" i="106"/>
  <c r="M22" i="109"/>
  <c r="M21" i="109"/>
  <c r="G38" i="101"/>
  <c r="AF23" i="2"/>
  <c r="AE23" i="2"/>
  <c r="B32" i="106" s="1"/>
  <c r="AD24" i="2"/>
  <c r="C32" i="107" s="1"/>
  <c r="AC24" i="2"/>
  <c r="B31" i="107" s="1"/>
  <c r="X27" i="2"/>
  <c r="C29" i="110" s="1"/>
  <c r="W27" i="2"/>
  <c r="B28" i="110" s="1"/>
  <c r="Z26" i="2"/>
  <c r="C30" i="109" s="1"/>
  <c r="Y26" i="2"/>
  <c r="B29" i="109" s="1"/>
  <c r="V28" i="2"/>
  <c r="C28" i="111" s="1"/>
  <c r="U28" i="2"/>
  <c r="B27" i="111" s="1"/>
  <c r="AB25" i="2"/>
  <c r="C31" i="108" s="1"/>
  <c r="AA25" i="2"/>
  <c r="B30" i="108" s="1"/>
  <c r="K2" i="101" l="1"/>
  <c r="K2" i="100"/>
  <c r="K3" i="100"/>
  <c r="K3" i="101"/>
  <c r="M34" i="103"/>
  <c r="E34" i="103" s="1"/>
  <c r="K35" i="103"/>
  <c r="F30" i="108"/>
  <c r="H30" i="108"/>
  <c r="D30" i="108"/>
  <c r="E30" i="108"/>
  <c r="G30" i="108"/>
  <c r="I30" i="108"/>
  <c r="I31" i="107"/>
  <c r="F31" i="107"/>
  <c r="H31" i="107"/>
  <c r="E31" i="107"/>
  <c r="G31" i="107"/>
  <c r="D31" i="107"/>
  <c r="G33" i="105"/>
  <c r="H33" i="105"/>
  <c r="E33" i="105"/>
  <c r="I33" i="105"/>
  <c r="F33" i="105"/>
  <c r="D33" i="105"/>
  <c r="C38" i="108"/>
  <c r="G39" i="103"/>
  <c r="F35" i="103"/>
  <c r="G39" i="102"/>
  <c r="F35" i="102"/>
  <c r="I27" i="111"/>
  <c r="H27" i="111"/>
  <c r="F27" i="111"/>
  <c r="G27" i="111"/>
  <c r="D27" i="111"/>
  <c r="E27" i="111"/>
  <c r="G29" i="109"/>
  <c r="D29" i="109"/>
  <c r="H29" i="109"/>
  <c r="E29" i="109"/>
  <c r="I29" i="109"/>
  <c r="F29" i="109"/>
  <c r="J31" i="106"/>
  <c r="J32" i="105"/>
  <c r="M21" i="110"/>
  <c r="M22" i="110"/>
  <c r="E34" i="102"/>
  <c r="F34" i="102"/>
  <c r="K37" i="102" s="1"/>
  <c r="C23" i="31" s="1"/>
  <c r="K12" i="103" s="1"/>
  <c r="K22" i="103" s="1"/>
  <c r="H32" i="106"/>
  <c r="D32" i="106"/>
  <c r="I32" i="106"/>
  <c r="F32" i="106"/>
  <c r="E32" i="106"/>
  <c r="G32" i="106"/>
  <c r="H28" i="110"/>
  <c r="G28" i="110"/>
  <c r="E28" i="110"/>
  <c r="F28" i="110"/>
  <c r="I28" i="110"/>
  <c r="D28" i="110"/>
  <c r="F21" i="109"/>
  <c r="K25" i="109" s="1"/>
  <c r="E21" i="109"/>
  <c r="AG23" i="2"/>
  <c r="B33" i="106" s="1"/>
  <c r="C33" i="106"/>
  <c r="C39" i="109"/>
  <c r="F22" i="109"/>
  <c r="J28" i="109"/>
  <c r="J20" i="111"/>
  <c r="K21" i="111" s="1"/>
  <c r="J27" i="110"/>
  <c r="J33" i="104"/>
  <c r="K34" i="104" s="1"/>
  <c r="J29" i="108"/>
  <c r="J30" i="107"/>
  <c r="AD25" i="2"/>
  <c r="C32" i="108" s="1"/>
  <c r="AC25" i="2"/>
  <c r="B31" i="108" s="1"/>
  <c r="X28" i="2"/>
  <c r="C29" i="111" s="1"/>
  <c r="W28" i="2"/>
  <c r="B28" i="111" s="1"/>
  <c r="AB26" i="2"/>
  <c r="C31" i="109" s="1"/>
  <c r="AA26" i="2"/>
  <c r="B30" i="109" s="1"/>
  <c r="Z27" i="2"/>
  <c r="C30" i="110" s="1"/>
  <c r="Y27" i="2"/>
  <c r="B29" i="110" s="1"/>
  <c r="AF24" i="2"/>
  <c r="AE24" i="2"/>
  <c r="B32" i="107" s="1"/>
  <c r="K36" i="102" l="1"/>
  <c r="F34" i="103"/>
  <c r="K37" i="103" s="1"/>
  <c r="C24" i="31" s="1"/>
  <c r="K12" i="104" s="1"/>
  <c r="K22" i="104" s="1"/>
  <c r="K23" i="104" s="1"/>
  <c r="G38" i="102"/>
  <c r="J33" i="105"/>
  <c r="K34" i="105" s="1"/>
  <c r="M34" i="105" s="1"/>
  <c r="C38" i="109"/>
  <c r="F30" i="109"/>
  <c r="I30" i="109"/>
  <c r="H30" i="109"/>
  <c r="E30" i="109"/>
  <c r="G30" i="109"/>
  <c r="D30" i="109"/>
  <c r="F31" i="108"/>
  <c r="E31" i="108"/>
  <c r="I31" i="108"/>
  <c r="H31" i="108"/>
  <c r="D31" i="108"/>
  <c r="G31" i="108"/>
  <c r="C39" i="110"/>
  <c r="F22" i="110"/>
  <c r="AG24" i="2"/>
  <c r="B33" i="107" s="1"/>
  <c r="C33" i="107"/>
  <c r="M34" i="104"/>
  <c r="M35" i="104"/>
  <c r="K35" i="104"/>
  <c r="J32" i="106"/>
  <c r="F21" i="110"/>
  <c r="K25" i="110" s="1"/>
  <c r="E21" i="110"/>
  <c r="J31" i="107"/>
  <c r="G32" i="107"/>
  <c r="F32" i="107"/>
  <c r="D32" i="107"/>
  <c r="H32" i="107"/>
  <c r="E32" i="107"/>
  <c r="I32" i="107"/>
  <c r="G33" i="106"/>
  <c r="D33" i="106"/>
  <c r="E33" i="106"/>
  <c r="F33" i="106"/>
  <c r="H33" i="106"/>
  <c r="I33" i="106"/>
  <c r="F28" i="111"/>
  <c r="G28" i="111"/>
  <c r="D28" i="111"/>
  <c r="H28" i="111"/>
  <c r="I28" i="111"/>
  <c r="E28" i="111"/>
  <c r="K23" i="103"/>
  <c r="J29" i="109"/>
  <c r="J27" i="111"/>
  <c r="G29" i="110"/>
  <c r="D29" i="110"/>
  <c r="E29" i="110"/>
  <c r="I29" i="110"/>
  <c r="H29" i="110"/>
  <c r="F29" i="110"/>
  <c r="M21" i="111"/>
  <c r="M22" i="111"/>
  <c r="J28" i="110"/>
  <c r="J30" i="108"/>
  <c r="AD26" i="2"/>
  <c r="C32" i="109" s="1"/>
  <c r="AC26" i="2"/>
  <c r="B31" i="109" s="1"/>
  <c r="AF25" i="2"/>
  <c r="AE25" i="2"/>
  <c r="B32" i="108" s="1"/>
  <c r="AB27" i="2"/>
  <c r="C31" i="110" s="1"/>
  <c r="AA27" i="2"/>
  <c r="B30" i="110" s="1"/>
  <c r="Z28" i="2"/>
  <c r="C30" i="111" s="1"/>
  <c r="Y28" i="2"/>
  <c r="B29" i="111" s="1"/>
  <c r="G38" i="103" l="1"/>
  <c r="K2" i="102"/>
  <c r="K3" i="102"/>
  <c r="K36" i="103"/>
  <c r="K35" i="105"/>
  <c r="M35" i="105"/>
  <c r="F35" i="105" s="1"/>
  <c r="J33" i="106"/>
  <c r="K34" i="106" s="1"/>
  <c r="J32" i="107"/>
  <c r="J30" i="109"/>
  <c r="J28" i="111"/>
  <c r="F35" i="104"/>
  <c r="G39" i="104"/>
  <c r="E34" i="104"/>
  <c r="F34" i="104"/>
  <c r="K37" i="104" s="1"/>
  <c r="C25" i="31" s="1"/>
  <c r="K12" i="105" s="1"/>
  <c r="K22" i="105" s="1"/>
  <c r="J31" i="108"/>
  <c r="AG25" i="2"/>
  <c r="B33" i="108" s="1"/>
  <c r="C33" i="108"/>
  <c r="F21" i="111"/>
  <c r="K25" i="111" s="1"/>
  <c r="E21" i="111"/>
  <c r="J29" i="110"/>
  <c r="E34" i="105"/>
  <c r="F34" i="105"/>
  <c r="K37" i="105" s="1"/>
  <c r="C26" i="31" s="1"/>
  <c r="K12" i="106" s="1"/>
  <c r="K22" i="106" s="1"/>
  <c r="G29" i="111"/>
  <c r="H29" i="111"/>
  <c r="I29" i="111"/>
  <c r="F29" i="111"/>
  <c r="D29" i="111"/>
  <c r="E29" i="111"/>
  <c r="H32" i="108"/>
  <c r="I32" i="108"/>
  <c r="G32" i="108"/>
  <c r="F32" i="108"/>
  <c r="D32" i="108"/>
  <c r="E32" i="108"/>
  <c r="C39" i="111"/>
  <c r="F22" i="111"/>
  <c r="F30" i="110"/>
  <c r="D30" i="110"/>
  <c r="I30" i="110"/>
  <c r="E30" i="110"/>
  <c r="H30" i="110"/>
  <c r="G30" i="110"/>
  <c r="I31" i="109"/>
  <c r="D31" i="109"/>
  <c r="H31" i="109"/>
  <c r="G31" i="109"/>
  <c r="F31" i="109"/>
  <c r="E31" i="109"/>
  <c r="C38" i="110"/>
  <c r="F33" i="107"/>
  <c r="G33" i="107"/>
  <c r="H33" i="107"/>
  <c r="I33" i="107"/>
  <c r="E33" i="107"/>
  <c r="D33" i="107"/>
  <c r="AB28" i="2"/>
  <c r="C31" i="111" s="1"/>
  <c r="AA28" i="2"/>
  <c r="B30" i="111" s="1"/>
  <c r="AF26" i="2"/>
  <c r="AE26" i="2"/>
  <c r="B32" i="109" s="1"/>
  <c r="AD27" i="2"/>
  <c r="C32" i="110" s="1"/>
  <c r="AC27" i="2"/>
  <c r="B31" i="110" s="1"/>
  <c r="K2" i="103" l="1"/>
  <c r="K3" i="103"/>
  <c r="K36" i="105"/>
  <c r="K36" i="104"/>
  <c r="G39" i="105"/>
  <c r="K35" i="106"/>
  <c r="M34" i="106"/>
  <c r="F34" i="106" s="1"/>
  <c r="K37" i="106" s="1"/>
  <c r="C27" i="31" s="1"/>
  <c r="K12" i="107" s="1"/>
  <c r="K22" i="107" s="1"/>
  <c r="M35" i="106"/>
  <c r="F35" i="106" s="1"/>
  <c r="G38" i="104"/>
  <c r="C38" i="111"/>
  <c r="I31" i="110"/>
  <c r="D31" i="110"/>
  <c r="F31" i="110"/>
  <c r="H31" i="110"/>
  <c r="G31" i="110"/>
  <c r="E31" i="110"/>
  <c r="F30" i="111"/>
  <c r="G30" i="111"/>
  <c r="E30" i="111"/>
  <c r="D30" i="111"/>
  <c r="I30" i="111"/>
  <c r="H30" i="111"/>
  <c r="K23" i="106"/>
  <c r="J31" i="109"/>
  <c r="J30" i="110"/>
  <c r="J29" i="111"/>
  <c r="G33" i="108"/>
  <c r="E33" i="108"/>
  <c r="D33" i="108"/>
  <c r="H33" i="108"/>
  <c r="I33" i="108"/>
  <c r="F33" i="108"/>
  <c r="H32" i="109"/>
  <c r="I32" i="109"/>
  <c r="D32" i="109"/>
  <c r="E32" i="109"/>
  <c r="G32" i="109"/>
  <c r="F32" i="109"/>
  <c r="AG26" i="2"/>
  <c r="B33" i="109" s="1"/>
  <c r="C33" i="109"/>
  <c r="J33" i="107"/>
  <c r="K34" i="107" s="1"/>
  <c r="J32" i="108"/>
  <c r="G38" i="105"/>
  <c r="K23" i="105"/>
  <c r="AD28" i="2"/>
  <c r="C32" i="111" s="1"/>
  <c r="AC28" i="2"/>
  <c r="B31" i="111" s="1"/>
  <c r="AF27" i="2"/>
  <c r="AE27" i="2"/>
  <c r="B32" i="110" s="1"/>
  <c r="K2" i="105" l="1"/>
  <c r="K2" i="104"/>
  <c r="K3" i="104"/>
  <c r="K3" i="105"/>
  <c r="K36" i="106"/>
  <c r="K2" i="106" s="1"/>
  <c r="E34" i="106"/>
  <c r="G39" i="106"/>
  <c r="J31" i="110"/>
  <c r="AG27" i="2"/>
  <c r="B33" i="110" s="1"/>
  <c r="C33" i="110"/>
  <c r="I31" i="111"/>
  <c r="D31" i="111"/>
  <c r="H31" i="111"/>
  <c r="E31" i="111"/>
  <c r="F31" i="111"/>
  <c r="G31" i="111"/>
  <c r="M35" i="107"/>
  <c r="M34" i="107"/>
  <c r="K35" i="107"/>
  <c r="G38" i="106"/>
  <c r="J30" i="111"/>
  <c r="K23" i="107"/>
  <c r="H32" i="110"/>
  <c r="F32" i="110"/>
  <c r="G32" i="110"/>
  <c r="E32" i="110"/>
  <c r="I32" i="110"/>
  <c r="D32" i="110"/>
  <c r="G33" i="109"/>
  <c r="F33" i="109"/>
  <c r="H33" i="109"/>
  <c r="I33" i="109"/>
  <c r="D33" i="109"/>
  <c r="E33" i="109"/>
  <c r="J32" i="109"/>
  <c r="J33" i="108"/>
  <c r="K34" i="108" s="1"/>
  <c r="AF28" i="2"/>
  <c r="AE28" i="2"/>
  <c r="B32" i="111" s="1"/>
  <c r="K3" i="106" l="1"/>
  <c r="F32" i="111"/>
  <c r="D32" i="111"/>
  <c r="I32" i="111"/>
  <c r="E32" i="111"/>
  <c r="H32" i="111"/>
  <c r="G32" i="111"/>
  <c r="J33" i="109"/>
  <c r="K34" i="109" s="1"/>
  <c r="J32" i="110"/>
  <c r="E34" i="107"/>
  <c r="F34" i="107"/>
  <c r="K37" i="107" s="1"/>
  <c r="C28" i="31" s="1"/>
  <c r="K12" i="108" s="1"/>
  <c r="K22" i="108" s="1"/>
  <c r="J31" i="111"/>
  <c r="AG28" i="2"/>
  <c r="B33" i="111" s="1"/>
  <c r="C33" i="111"/>
  <c r="M35" i="108"/>
  <c r="M34" i="108"/>
  <c r="K35" i="108"/>
  <c r="G33" i="110"/>
  <c r="E33" i="110"/>
  <c r="H33" i="110"/>
  <c r="I33" i="110"/>
  <c r="F33" i="110"/>
  <c r="D33" i="110"/>
  <c r="F35" i="107"/>
  <c r="G39" i="107"/>
  <c r="F21" i="1"/>
  <c r="G38" i="107" l="1"/>
  <c r="K36" i="107"/>
  <c r="F35" i="108"/>
  <c r="G39" i="108"/>
  <c r="M34" i="109"/>
  <c r="M35" i="109"/>
  <c r="K35" i="109"/>
  <c r="K23" i="108"/>
  <c r="J32" i="111"/>
  <c r="J33" i="110"/>
  <c r="K34" i="110" s="1"/>
  <c r="E34" i="108"/>
  <c r="F34" i="108"/>
  <c r="K37" i="108" s="1"/>
  <c r="C29" i="31" s="1"/>
  <c r="K12" i="109" s="1"/>
  <c r="K22" i="109" s="1"/>
  <c r="G33" i="111"/>
  <c r="E33" i="111"/>
  <c r="F33" i="111"/>
  <c r="I33" i="111"/>
  <c r="D33" i="111"/>
  <c r="H33" i="111"/>
  <c r="K25" i="1"/>
  <c r="K35" i="1" s="1"/>
  <c r="K36" i="1" s="1"/>
  <c r="C38" i="1"/>
  <c r="K23" i="1"/>
  <c r="K2" i="107" l="1"/>
  <c r="K3" i="107"/>
  <c r="K36" i="108"/>
  <c r="K2" i="108" s="1"/>
  <c r="G38" i="108"/>
  <c r="G39" i="109"/>
  <c r="F35" i="109"/>
  <c r="J33" i="111"/>
  <c r="K34" i="111" s="1"/>
  <c r="K23" i="109"/>
  <c r="F34" i="109"/>
  <c r="K37" i="109" s="1"/>
  <c r="C30" i="31" s="1"/>
  <c r="K12" i="110" s="1"/>
  <c r="K22" i="110" s="1"/>
  <c r="E34" i="109"/>
  <c r="M34" i="110"/>
  <c r="M35" i="110"/>
  <c r="K35" i="110"/>
  <c r="K3" i="1"/>
  <c r="K2" i="1"/>
  <c r="K3" i="108" l="1"/>
  <c r="K36" i="109"/>
  <c r="K2" i="109" s="1"/>
  <c r="G38" i="109"/>
  <c r="M34" i="111"/>
  <c r="M35" i="111"/>
  <c r="K35" i="111"/>
  <c r="K23" i="110"/>
  <c r="F35" i="110"/>
  <c r="G39" i="110"/>
  <c r="E34" i="110"/>
  <c r="F34" i="110"/>
  <c r="K37" i="110" s="1"/>
  <c r="C31" i="31" s="1"/>
  <c r="K12" i="111" s="1"/>
  <c r="K22" i="111" s="1"/>
  <c r="K3" i="109" l="1"/>
  <c r="K36" i="110"/>
  <c r="K23" i="111"/>
  <c r="G38" i="110"/>
  <c r="F35" i="111"/>
  <c r="G39" i="111"/>
  <c r="F34" i="111"/>
  <c r="K37" i="111" s="1"/>
  <c r="C32" i="31" s="1"/>
  <c r="E34" i="111"/>
  <c r="K2" i="110" l="1"/>
  <c r="K3" i="110"/>
  <c r="K36" i="111"/>
  <c r="K2" i="111" s="1"/>
  <c r="G38" i="111"/>
  <c r="K3" i="111" l="1"/>
</calcChain>
</file>

<file path=xl/sharedStrings.xml><?xml version="1.0" encoding="utf-8"?>
<sst xmlns="http://schemas.openxmlformats.org/spreadsheetml/2006/main" count="1567" uniqueCount="152">
  <si>
    <t>Original Public Release</t>
  </si>
  <si>
    <t>- Corrected word wrap problem in Notes and Overtime Rationale boxes
- Corrected color problem in Week 2 Overtime Rationale box
- Changed format of additional hours box to text (entry of hours over 40 was subtracting 24)
- Changed font for name and title at Jean Cooper's request
- Changed font color for entered data from Red to Blue, per discussion with Teri
- Added this "Updates Log" sheet</t>
  </si>
  <si>
    <t>- Corrected problem in notes field which would not allow adding data to box if it had already been typed in (had to removed hidden attribute on protection tab in format cells)</t>
  </si>
  <si>
    <t>- Corrected time sheet due dates (1/14/02 and 3/11/02) per Jean Cooper's request</t>
  </si>
  <si>
    <t>- Corrected Martin Luther King Jr. Holiday date which was incorrectly entered as 1/14/02 and should have been 1/21/02</t>
  </si>
  <si>
    <t>- Updated dates for FY03; entered a formula in date fields, rather than each date individually</t>
  </si>
  <si>
    <t>- Had inadvertently deleted totaling formulas in FY02 to FY03 conversion.  Corrected this problem.</t>
  </si>
  <si>
    <t>- Added note with submission time requirements for supervisors and payroll office.</t>
  </si>
  <si>
    <t>- Updated dates for FY04</t>
  </si>
  <si>
    <t>­ Added December 26th holiday per Sue's request.</t>
  </si>
  <si>
    <t>- Corrected end date for period #14, per Sue's request (12/23/2003 instead of 12/23/2002)</t>
  </si>
  <si>
    <t>- added 27th pay period, which was necessary because of the PeopleSoft implementation. It was easier to pay everyone in June rather than July.</t>
  </si>
  <si>
    <t>- Updated dates for FY05</t>
  </si>
  <si>
    <t>- added 26th pay period, Lynda Smith checked and said that there should be a 26th pay period even though the paydate is July 1st.</t>
  </si>
  <si>
    <t>- Update dates for FY06</t>
  </si>
  <si>
    <t>- resaved form so that people would not get a macro warning when opening</t>
  </si>
  <si>
    <t>- Updated dates for FY07; formulas for updating are gone for some reason</t>
  </si>
  <si>
    <t>- Removed any sign of VB programming and all modules and resaved in order to get rid of macro warning when opening</t>
  </si>
  <si>
    <t>-fixed a formatting error on Tuesday of the second week</t>
  </si>
  <si>
    <t>-updated for FY08</t>
  </si>
  <si>
    <t>-fixed date error and leap year issue</t>
  </si>
  <si>
    <t>-updated for FY09</t>
  </si>
  <si>
    <t>-updated for FY10</t>
  </si>
  <si>
    <t>-updated for FY11</t>
  </si>
  <si>
    <t>-updated for FY12</t>
  </si>
  <si>
    <t>-updated for FY13</t>
  </si>
  <si>
    <t>-updated for FY14</t>
  </si>
  <si>
    <t>-updated for FY15</t>
  </si>
  <si>
    <t>-updated for FLSA changes
- edited MinConv named field to hard code 0.0006944444444 instead of linking to a cell
- updated daily hours formula to remove need for Scratchpad tab
- too many other awesome changes to list individually</t>
  </si>
  <si>
    <t>- updated overtime calculation to include worked + other hours
- added named cells
- edited Pay Periods tab to change everything in the grid based on 1 cell (B2- first pay period ending date) and added a holiday/closings table</t>
  </si>
  <si>
    <t>PayPeriod</t>
  </si>
  <si>
    <t>PeriodEnding</t>
  </si>
  <si>
    <t>DueDate</t>
  </si>
  <si>
    <t>DueDateNote</t>
  </si>
  <si>
    <t>PayDate</t>
  </si>
  <si>
    <t>Week1SaturdayDate</t>
  </si>
  <si>
    <t>Week1Saturday</t>
  </si>
  <si>
    <t>Week1SundayDate</t>
  </si>
  <si>
    <t>Week1Sunday</t>
  </si>
  <si>
    <t>Week1MondayDate</t>
  </si>
  <si>
    <t>Week1Monday</t>
  </si>
  <si>
    <t>Week1TuesdayDate</t>
  </si>
  <si>
    <t>Week1Tuesday</t>
  </si>
  <si>
    <t>Week1WednesdayDate</t>
  </si>
  <si>
    <t>Week1Wednesday</t>
  </si>
  <si>
    <t>Week1ThursdayDate</t>
  </si>
  <si>
    <t>Week1Thursday</t>
  </si>
  <si>
    <t>Week1FridayDate</t>
  </si>
  <si>
    <t>Week1Friday</t>
  </si>
  <si>
    <t>Week2SaturdayDate</t>
  </si>
  <si>
    <t>Week2Saturday</t>
  </si>
  <si>
    <t>Week2SundayDate</t>
  </si>
  <si>
    <t>Week2Sunday</t>
  </si>
  <si>
    <t>Week2MondayDate</t>
  </si>
  <si>
    <t>Week2Monday</t>
  </si>
  <si>
    <t>Week2TuesdayDate</t>
  </si>
  <si>
    <t>Week2Tuesday</t>
  </si>
  <si>
    <t>Week2WednesdayDate</t>
  </si>
  <si>
    <t>Week2Wednesday</t>
  </si>
  <si>
    <t>Week2ThursdayDate</t>
  </si>
  <si>
    <t>Week2Thursday</t>
  </si>
  <si>
    <t>Week2FridayDate</t>
  </si>
  <si>
    <t>Week2Friday</t>
  </si>
  <si>
    <t>by 8:30am</t>
  </si>
  <si>
    <t>07/2019
FY20</t>
  </si>
  <si>
    <t>&lt;-- Enter updated date and fiscal year (populates upper left cell in every timesheet tab)</t>
  </si>
  <si>
    <t>I hereby certify that this timesheet is a true account of all of the hours that I worked in this particular pay period. I understand that compensatory time, if applicable and chosen by me, is in lieu of overtime payment.</t>
  </si>
  <si>
    <t>&lt;-- Enter acknowledgment for the employee signature</t>
  </si>
  <si>
    <t>Use this table to update the holiday and closing info in the above grid.</t>
  </si>
  <si>
    <t xml:space="preserve">Unprotect workbook - Under File, Protect Workbook, Protect Workbook Structure -unprotect workbook with password </t>
  </si>
  <si>
    <t>On Home ribbon, go to Format in the Cells section and Hide/Unhide</t>
  </si>
  <si>
    <t>Unhide each sheet - Pay Periods, Updates Log, Comp Time</t>
  </si>
  <si>
    <t>Date</t>
  </si>
  <si>
    <t>Type</t>
  </si>
  <si>
    <t>In the Pay Periods tab, update cell B2 and all dates should change</t>
  </si>
  <si>
    <t>HOLIDAY</t>
  </si>
  <si>
    <t>Review (and update if needed) the formulas in columns C- some may be different or have dates hardcoded</t>
  </si>
  <si>
    <t xml:space="preserve">Note - leave week 27 in the list even if the fiscal year does not have this additional pay period. </t>
  </si>
  <si>
    <t>Update holidays and closings table in O36 (add new holidays/closings and their type (either "HOLIDAY" or "COLLEGE CLOSED")</t>
  </si>
  <si>
    <t xml:space="preserve">Change cell B30 with the month/year and fiscal year (matching the pay periods) for when this file was last updated </t>
  </si>
  <si>
    <t>If needed, change cell B32 with updated wording for the signature acknowledgment line</t>
  </si>
  <si>
    <t>If desired, rename timesheet tabs with the pay period ending dates that correspond to the week number of each tab</t>
  </si>
  <si>
    <t>COLLEGE CLOSED</t>
  </si>
  <si>
    <t>Look through the Instructions tab - any wording updates to improve clarity?</t>
  </si>
  <si>
    <t xml:space="preserve">Protect Instructions tab with password </t>
  </si>
  <si>
    <t>Hide sheets - Pay Periods, Updates Log, Comp Time, and week 27's timesheet tab if it is not needed for the fiscal year</t>
  </si>
  <si>
    <t xml:space="preserve">Under File, Protect Workbook, Protect Workbook Structure - protect workbook with password </t>
  </si>
  <si>
    <t>NOTE: Other than renaming, the timesheet tabs should NOT need updated. If a change needs to be made to non-blue cells, it will need to be made in ALL of the timesheet tabs. Each tab will need to be unprotected to edit the locked cells and then protected again with a password before publishing the file for others to use.</t>
  </si>
  <si>
    <t>Week 2 Comp Time - will carry over to the next Week 1 (after pay period 1 timesheet which pulls from the Instructions tab)</t>
  </si>
  <si>
    <t>Pay Period</t>
  </si>
  <si>
    <t>Week 2 Comp Time</t>
  </si>
  <si>
    <t>Use this section to populate all of the timesheet tabs. This information can also be typed directly into the individual tabs in the event your name, position, or schedule changes midyear.</t>
  </si>
  <si>
    <t>In</t>
  </si>
  <si>
    <t>Out</t>
  </si>
  <si>
    <t>Saturday</t>
  </si>
  <si>
    <t>Sunday</t>
  </si>
  <si>
    <t>Name:</t>
  </si>
  <si>
    <t>Enter your name in Instructions tab</t>
  </si>
  <si>
    <t>Monday</t>
  </si>
  <si>
    <t>Tuesday</t>
  </si>
  <si>
    <t>Position:</t>
  </si>
  <si>
    <t>Enter your position in Instructions tab</t>
  </si>
  <si>
    <t>Wednesday</t>
  </si>
  <si>
    <t>Thursday</t>
  </si>
  <si>
    <t>Friday</t>
  </si>
  <si>
    <t xml:space="preserve">&lt;-- Enter Comp Hours from Previous Week in hh:mm format. For example, enter 2 hours as 2:00. Only enter the previous week's comp hours at the start of a new fiscal year. </t>
  </si>
  <si>
    <t>After you enter your schedule above - look at a timesheet to make sure the total hours worked are what you expected.</t>
  </si>
  <si>
    <t xml:space="preserve">Note - You must enter in and out times in the following format:  4:00 PM  (there must be a space between the time and your AM/PM entry). All times must be between 12:01 AM and 11:59 PM. If you work beyond midnight, you will need to end the day's entry at 11:59 PM and start the next day's In time as 12:01 AM. </t>
  </si>
  <si>
    <t>Instructions and tips for Using the Microsoft Excel "Heartland Community College Time Sheet"</t>
  </si>
  <si>
    <t>Click on the timesheet (TS) tabs below to move between timesheets for each pay period.</t>
  </si>
  <si>
    <t>Type your name in cell C6 of the Instructions tab or directly in cell D4 of each timesheet tab.</t>
  </si>
  <si>
    <t>Type your position title in cell C8 of the Instructions tab or directly in cell D6 of each timesheet tab.</t>
  </si>
  <si>
    <t>Enter your schedule in the above section (cells F4 - K10) if you want to populate this schedule in all of the timesheet tabs. You may also enter or edit your in and out times in the appropriate columns for "Week 1" and "Week 2" in the individual tabs.</t>
  </si>
  <si>
    <t>Note:  You must enter in and out times in the following format:  4:00 PM  (there must be a space between the time and your AM/PM entry). All times must be between 12:01 AM and 11:59 PM.</t>
  </si>
  <si>
    <t xml:space="preserve">If you want to copy times from one cell to paste into another, ONLY paste the values. There are likely formulas and/or formatting that you do not want to copy into another cell. </t>
  </si>
  <si>
    <t>Tip:  You can use either the TAB key or the arrow keys to move between cells.</t>
  </si>
  <si>
    <t xml:space="preserve">Cells that you should not change are protected so that you will not accidentally change them. </t>
  </si>
  <si>
    <t>When you enter your in and out times, the timesheet will automatically calculate your daily and weekly totals based on the rules the Business Office uses to calculate time worked.</t>
  </si>
  <si>
    <t>Tip: If you type your in and out times directly into an individual weekly tab, look in the Formula bar instead of the cell as you type. You'll be able to see what you typed in the cell after you press Enter.</t>
  </si>
  <si>
    <t>To help you fill out the timesheet, reminders may pop up above the signature section with steps to take before printing the timesheet.</t>
  </si>
  <si>
    <t xml:space="preserve">In order to print your timesheet, simply click on the printer icon on the tool bar, or select File, Print from the pull-down menu. </t>
  </si>
  <si>
    <t>IMPORTANT REMINDER: If working more than 7.5 consecutive hours, you are required to take a 30 minute unpaid meal break.  The break must be taken no later than 5 hours after beginning work.</t>
  </si>
  <si>
    <t>HEARTLAND COMMUNITY COLLEGE TIME SHEET</t>
  </si>
  <si>
    <t>NAME:</t>
  </si>
  <si>
    <t>PAY PERIOD #:</t>
  </si>
  <si>
    <t>POSITION:</t>
  </si>
  <si>
    <t>PERIOD ENDING:</t>
  </si>
  <si>
    <t xml:space="preserve">PAY DATE: </t>
  </si>
  <si>
    <t>DUE DATE:</t>
  </si>
  <si>
    <t>NOTE:  Time sheet due to supervisor by 4:30pm Friday and to payroll office by 8:30am Monday</t>
  </si>
  <si>
    <t>Comp Time Earned in Previous Week 2 to be used THIS WEEK:</t>
  </si>
  <si>
    <t>Day of Week</t>
  </si>
  <si>
    <t xml:space="preserve">Out </t>
  </si>
  <si>
    <t>Hours Worked</t>
  </si>
  <si>
    <r>
      <t xml:space="preserve">CONVERT OVERTIME TO COMPENSATORY TIME?
</t>
    </r>
    <r>
      <rPr>
        <sz val="8"/>
        <color theme="0" tint="-0.34998626667073579"/>
        <rFont val="Calibri"/>
        <family val="2"/>
        <scheme val="minor"/>
      </rPr>
      <t>(check box if Yes)</t>
    </r>
  </si>
  <si>
    <t>Enter other hours (holiday, vacation, sick, etc.) in hh:mm format. Example: enter 08:00 for 8 hours.</t>
  </si>
  <si>
    <t>Total Worked:</t>
  </si>
  <si>
    <r>
      <t xml:space="preserve">PAY AS OVERTIME? Supervisor and VP signatures are required.
</t>
    </r>
    <r>
      <rPr>
        <sz val="8"/>
        <color theme="0" tint="-0.34998626667073579"/>
        <rFont val="Calibri"/>
        <family val="2"/>
        <scheme val="minor"/>
      </rPr>
      <t>(check box if Yes)</t>
    </r>
  </si>
  <si>
    <t>NOTES - details required if reporting other hours:</t>
  </si>
  <si>
    <t>Total with Prev Week Comp:</t>
  </si>
  <si>
    <t>OVERTIME RATIONALE:</t>
  </si>
  <si>
    <t>WEEK 1 TOTAL:</t>
  </si>
  <si>
    <t>Comp Time Earned in Week 1 to be used THIS WEEK:</t>
  </si>
  <si>
    <t>WEEK 2 TOTAL:</t>
  </si>
  <si>
    <t>Comp Time Earned in Week 2 to be used in Week 1 of next pay period:</t>
  </si>
  <si>
    <t>Action needed before printing:</t>
  </si>
  <si>
    <t>EMPLOYEE SIGNATURE:</t>
  </si>
  <si>
    <t>STUDENT SIGNATURE:</t>
  </si>
  <si>
    <t>Required for student helpers</t>
  </si>
  <si>
    <t>SUPERVISOR SIGNATURE:</t>
  </si>
  <si>
    <r>
      <t>VICE PRESIDENT SIGNATURE</t>
    </r>
    <r>
      <rPr>
        <sz val="10"/>
        <rFont val="Calibri"/>
        <family val="2"/>
        <scheme val="minor"/>
      </rPr>
      <t>:</t>
    </r>
  </si>
  <si>
    <t>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</si>
</sst>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m\ d\,\ yyyy"/>
    <numFmt numFmtId="165" formatCode="mmmm\ dd\,\ yyyy"/>
    <numFmt numFmtId="166" formatCode="[h]:mm"/>
    <numFmt numFmtId="167" formatCode="m/d"/>
    <numFmt numFmtId="168" formatCode="mm/dd"/>
    <numFmt numFmtId="169" formatCode="mm/dd/yy;@"/>
  </numFmts>
  <fonts count="47">
    <font>
      <sz val="10"/>
      <name val="Arial"/>
    </font>
    <font>
      <b/>
      <sz val="10"/>
      <name val="Arial"/>
      <family val="2"/>
    </font>
    <font>
      <sz val="10"/>
      <name val="Arial"/>
      <family val="2"/>
    </font>
    <font>
      <sz val="10"/>
      <name val="OCR A Extended"/>
      <family val="3"/>
    </font>
    <font>
      <sz val="10"/>
      <name val="Arial"/>
      <family val="2"/>
    </font>
    <font>
      <sz val="11"/>
      <color theme="1"/>
      <name val="Calibri"/>
      <family val="2"/>
      <scheme val="minor"/>
    </font>
    <font>
      <sz val="11"/>
      <color rgb="FF000000"/>
      <name val="Calibri"/>
      <family val="2"/>
    </font>
    <font>
      <sz val="6"/>
      <name val="Calibri"/>
      <family val="2"/>
      <scheme val="minor"/>
    </font>
    <font>
      <b/>
      <sz val="14"/>
      <name val="Calibri"/>
      <family val="2"/>
      <scheme val="minor"/>
    </font>
    <font>
      <b/>
      <sz val="11"/>
      <name val="Calibri"/>
      <family val="2"/>
      <scheme val="minor"/>
    </font>
    <font>
      <sz val="10"/>
      <name val="Calibri"/>
      <family val="2"/>
      <scheme val="minor"/>
    </font>
    <font>
      <sz val="11"/>
      <name val="Calibri"/>
      <family val="2"/>
      <scheme val="minor"/>
    </font>
    <font>
      <b/>
      <sz val="10"/>
      <name val="Calibri"/>
      <family val="2"/>
      <scheme val="minor"/>
    </font>
    <font>
      <b/>
      <sz val="10"/>
      <color indexed="48"/>
      <name val="Calibri"/>
      <family val="2"/>
      <scheme val="minor"/>
    </font>
    <font>
      <sz val="10"/>
      <color indexed="8"/>
      <name val="Calibri"/>
      <family val="2"/>
      <scheme val="minor"/>
    </font>
    <font>
      <b/>
      <sz val="18"/>
      <name val="Calibri"/>
      <family val="2"/>
      <scheme val="minor"/>
    </font>
    <font>
      <b/>
      <sz val="9"/>
      <name val="Calibri"/>
      <family val="2"/>
      <scheme val="minor"/>
    </font>
    <font>
      <sz val="8"/>
      <name val="Calibri"/>
      <family val="2"/>
      <scheme val="minor"/>
    </font>
    <font>
      <b/>
      <i/>
      <sz val="10"/>
      <name val="Calibri"/>
      <family val="2"/>
      <scheme val="minor"/>
    </font>
    <font>
      <b/>
      <sz val="16"/>
      <name val="Calibri"/>
      <family val="2"/>
      <scheme val="minor"/>
    </font>
    <font>
      <sz val="9"/>
      <name val="Calibri"/>
      <family val="2"/>
      <scheme val="minor"/>
    </font>
    <font>
      <sz val="8"/>
      <color theme="9"/>
      <name val="Calibri"/>
      <family val="2"/>
      <scheme val="minor"/>
    </font>
    <font>
      <sz val="10"/>
      <color theme="9"/>
      <name val="Calibri"/>
      <family val="2"/>
      <scheme val="minor"/>
    </font>
    <font>
      <sz val="10"/>
      <color theme="0" tint="-0.34998626667073579"/>
      <name val="Calibri"/>
      <family val="2"/>
      <scheme val="minor"/>
    </font>
    <font>
      <b/>
      <sz val="10"/>
      <color theme="0" tint="-0.34998626667073579"/>
      <name val="Calibri"/>
      <family val="2"/>
      <scheme val="minor"/>
    </font>
    <font>
      <sz val="11"/>
      <color rgb="FFC00000"/>
      <name val="Calibri"/>
      <family val="2"/>
      <scheme val="minor"/>
    </font>
    <font>
      <b/>
      <sz val="14"/>
      <color rgb="FFC00000"/>
      <name val="Calibri"/>
      <family val="2"/>
      <scheme val="minor"/>
    </font>
    <font>
      <b/>
      <sz val="11"/>
      <color rgb="FF7030A0"/>
      <name val="Calibri"/>
      <family val="2"/>
      <scheme val="minor"/>
    </font>
    <font>
      <sz val="11"/>
      <color theme="0" tint="-0.34998626667073579"/>
      <name val="Calibri"/>
      <family val="2"/>
      <scheme val="minor"/>
    </font>
    <font>
      <b/>
      <sz val="10"/>
      <color rgb="FF002D73"/>
      <name val="Calibri"/>
      <family val="2"/>
      <scheme val="minor"/>
    </font>
    <font>
      <sz val="8"/>
      <color rgb="FF002D73"/>
      <name val="Calibri"/>
      <family val="2"/>
      <scheme val="minor"/>
    </font>
    <font>
      <b/>
      <sz val="9"/>
      <color rgb="FF002D73"/>
      <name val="Calibri"/>
      <family val="2"/>
      <scheme val="minor"/>
    </font>
    <font>
      <b/>
      <sz val="11"/>
      <color rgb="FF002D73"/>
      <name val="Calibri"/>
      <family val="2"/>
      <scheme val="minor"/>
    </font>
    <font>
      <sz val="12"/>
      <color rgb="FF002D73"/>
      <name val="Calibri"/>
      <family val="2"/>
      <scheme val="minor"/>
    </font>
    <font>
      <sz val="11"/>
      <color rgb="FF002D73"/>
      <name val="Calibri"/>
      <family val="2"/>
      <scheme val="minor"/>
    </font>
    <font>
      <b/>
      <sz val="11"/>
      <color rgb="FF7030A0"/>
      <name val="Arial"/>
      <family val="2"/>
    </font>
    <font>
      <sz val="8"/>
      <color theme="0" tint="-0.34998626667073579"/>
      <name val="Calibri"/>
      <family val="2"/>
      <scheme val="minor"/>
    </font>
    <font>
      <sz val="9"/>
      <color rgb="FF000000"/>
      <name val="Arial"/>
      <family val="2"/>
    </font>
    <font>
      <i/>
      <sz val="8"/>
      <name val="Calibri"/>
      <family val="2"/>
      <scheme val="minor"/>
    </font>
    <font>
      <sz val="10"/>
      <name val="Arial Black"/>
      <family val="2"/>
    </font>
    <font>
      <sz val="10"/>
      <color theme="0"/>
      <name val="Arial Black"/>
      <family val="2"/>
    </font>
    <font>
      <sz val="10"/>
      <color rgb="FF7030A0"/>
      <name val="Arial"/>
      <family val="2"/>
    </font>
    <font>
      <sz val="9"/>
      <name val="Arial Narrow"/>
      <family val="2"/>
    </font>
    <font>
      <b/>
      <sz val="10"/>
      <color rgb="FF7030A0"/>
      <name val="Arial"/>
      <family val="2"/>
    </font>
    <font>
      <sz val="9"/>
      <name val="Arial"/>
      <family val="2"/>
    </font>
    <font>
      <b/>
      <sz val="10"/>
      <color theme="7"/>
      <name val="Arial"/>
      <family val="2"/>
    </font>
    <font>
      <sz val="9"/>
      <name val="Arial"/>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249977111117893"/>
        <bgColor indexed="64"/>
      </patternFill>
    </fill>
  </fills>
  <borders count="64">
    <border>
      <left/>
      <right/>
      <top/>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bottom style="thin">
        <color indexed="64"/>
      </bottom>
      <diagonal/>
    </border>
    <border>
      <left/>
      <right/>
      <top/>
      <bottom style="double">
        <color indexed="64"/>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double">
        <color indexed="64"/>
      </left>
      <right style="thin">
        <color indexed="64"/>
      </right>
      <top style="thin">
        <color indexed="64"/>
      </top>
      <bottom style="thin">
        <color theme="0" tint="-0.499984740745262"/>
      </bottom>
      <diagonal/>
    </border>
    <border>
      <left style="thin">
        <color indexed="64"/>
      </left>
      <right style="double">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double">
        <color indexed="64"/>
      </left>
      <right style="thin">
        <color indexed="64"/>
      </right>
      <top style="thin">
        <color theme="0" tint="-0.499984740745262"/>
      </top>
      <bottom style="thin">
        <color theme="0" tint="-0.499984740745262"/>
      </bottom>
      <diagonal/>
    </border>
    <border>
      <left style="thin">
        <color indexed="64"/>
      </left>
      <right style="double">
        <color indexed="64"/>
      </right>
      <top style="thin">
        <color theme="0" tint="-0.499984740745262"/>
      </top>
      <bottom style="double">
        <color indexed="64"/>
      </bottom>
      <diagonal/>
    </border>
    <border>
      <left/>
      <right style="thin">
        <color indexed="64"/>
      </right>
      <top style="thin">
        <color theme="0" tint="-0.499984740745262"/>
      </top>
      <bottom style="double">
        <color indexed="64"/>
      </bottom>
      <diagonal/>
    </border>
    <border>
      <left style="double">
        <color indexed="64"/>
      </left>
      <right style="thin">
        <color indexed="64"/>
      </right>
      <top style="thin">
        <color theme="0" tint="-0.499984740745262"/>
      </top>
      <bottom style="double">
        <color indexed="64"/>
      </bottom>
      <diagonal/>
    </border>
    <border>
      <left style="double">
        <color indexed="64"/>
      </left>
      <right style="thin">
        <color theme="0" tint="-0.14996795556505021"/>
      </right>
      <top style="thin">
        <color indexed="64"/>
      </top>
      <bottom style="thin">
        <color indexed="64"/>
      </bottom>
      <diagonal/>
    </border>
    <border>
      <left style="thin">
        <color theme="0" tint="-0.14996795556505021"/>
      </left>
      <right style="double">
        <color indexed="64"/>
      </right>
      <top style="thin">
        <color indexed="64"/>
      </top>
      <bottom style="thin">
        <color indexed="64"/>
      </bottom>
      <diagonal/>
    </border>
    <border>
      <left style="double">
        <color indexed="64"/>
      </left>
      <right style="thin">
        <color theme="0" tint="-0.14996795556505021"/>
      </right>
      <top style="thin">
        <color indexed="64"/>
      </top>
      <bottom style="thin">
        <color theme="0" tint="-0.499984740745262"/>
      </bottom>
      <diagonal/>
    </border>
    <border>
      <left style="thin">
        <color theme="0" tint="-0.14996795556505021"/>
      </left>
      <right style="double">
        <color indexed="64"/>
      </right>
      <top style="thin">
        <color indexed="64"/>
      </top>
      <bottom style="thin">
        <color theme="0" tint="-0.499984740745262"/>
      </bottom>
      <diagonal/>
    </border>
    <border>
      <left style="double">
        <color indexed="64"/>
      </left>
      <right style="thin">
        <color theme="0" tint="-0.14996795556505021"/>
      </right>
      <top style="thin">
        <color theme="0" tint="-0.499984740745262"/>
      </top>
      <bottom style="thin">
        <color theme="0" tint="-0.499984740745262"/>
      </bottom>
      <diagonal/>
    </border>
    <border>
      <left style="thin">
        <color theme="0" tint="-0.14996795556505021"/>
      </left>
      <right style="double">
        <color indexed="64"/>
      </right>
      <top style="thin">
        <color theme="0" tint="-0.499984740745262"/>
      </top>
      <bottom style="thin">
        <color theme="0" tint="-0.499984740745262"/>
      </bottom>
      <diagonal/>
    </border>
    <border>
      <left style="double">
        <color indexed="64"/>
      </left>
      <right style="thin">
        <color theme="0" tint="-0.14996795556505021"/>
      </right>
      <top style="thin">
        <color theme="0" tint="-0.499984740745262"/>
      </top>
      <bottom style="double">
        <color indexed="64"/>
      </bottom>
      <diagonal/>
    </border>
    <border>
      <left style="thin">
        <color theme="0" tint="-0.14996795556505021"/>
      </left>
      <right style="double">
        <color indexed="64"/>
      </right>
      <top style="thin">
        <color theme="0" tint="-0.499984740745262"/>
      </top>
      <bottom style="double">
        <color indexed="64"/>
      </bottom>
      <diagonal/>
    </border>
    <border>
      <left style="double">
        <color indexed="64"/>
      </left>
      <right style="thin">
        <color theme="0" tint="-0.34998626667073579"/>
      </right>
      <top style="thin">
        <color indexed="64"/>
      </top>
      <bottom style="thin">
        <color indexed="64"/>
      </bottom>
      <diagonal/>
    </border>
    <border>
      <left style="thin">
        <color theme="0" tint="-0.34998626667073579"/>
      </left>
      <right style="double">
        <color indexed="64"/>
      </right>
      <top style="thin">
        <color indexed="64"/>
      </top>
      <bottom style="thin">
        <color indexed="64"/>
      </bottom>
      <diagonal/>
    </border>
    <border>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theme="0" tint="-0.499984740745262"/>
      </bottom>
      <diagonal/>
    </border>
    <border>
      <left style="double">
        <color indexed="64"/>
      </left>
      <right style="double">
        <color indexed="64"/>
      </right>
      <top style="thin">
        <color theme="0" tint="-0.499984740745262"/>
      </top>
      <bottom style="thin">
        <color theme="0" tint="-0.499984740745262"/>
      </bottom>
      <diagonal/>
    </border>
    <border>
      <left style="double">
        <color indexed="64"/>
      </left>
      <right style="double">
        <color indexed="64"/>
      </right>
      <top style="thin">
        <color theme="0" tint="-0.499984740745262"/>
      </top>
      <bottom style="double">
        <color indexed="64"/>
      </bottom>
      <diagonal/>
    </border>
    <border>
      <left style="double">
        <color indexed="64"/>
      </left>
      <right/>
      <top style="double">
        <color indexed="64"/>
      </top>
      <bottom style="thin">
        <color theme="0" tint="-0.24994659260841701"/>
      </bottom>
      <diagonal/>
    </border>
    <border>
      <left/>
      <right/>
      <top style="double">
        <color indexed="64"/>
      </top>
      <bottom style="thin">
        <color theme="0" tint="-0.24994659260841701"/>
      </bottom>
      <diagonal/>
    </border>
    <border>
      <left/>
      <right style="double">
        <color indexed="64"/>
      </right>
      <top style="double">
        <color indexed="64"/>
      </top>
      <bottom style="thin">
        <color theme="0" tint="-0.24994659260841701"/>
      </bottom>
      <diagonal/>
    </border>
    <border>
      <left style="double">
        <color indexed="64"/>
      </left>
      <right/>
      <top style="thin">
        <color theme="0" tint="-0.24994659260841701"/>
      </top>
      <bottom style="double">
        <color indexed="64"/>
      </bottom>
      <diagonal/>
    </border>
    <border>
      <left/>
      <right/>
      <top style="thin">
        <color theme="0" tint="-0.24994659260841701"/>
      </top>
      <bottom style="double">
        <color indexed="64"/>
      </bottom>
      <diagonal/>
    </border>
    <border>
      <left/>
      <right style="double">
        <color indexed="64"/>
      </right>
      <top style="thin">
        <color theme="0" tint="-0.24994659260841701"/>
      </top>
      <bottom style="double">
        <color indexed="64"/>
      </bottom>
      <diagonal/>
    </border>
    <border>
      <left/>
      <right style="double">
        <color indexed="64"/>
      </right>
      <top style="double">
        <color indexed="64"/>
      </top>
      <bottom/>
      <diagonal/>
    </border>
    <border>
      <left/>
      <right style="dotted">
        <color theme="0" tint="-0.24994659260841701"/>
      </right>
      <top style="double">
        <color indexed="64"/>
      </top>
      <bottom style="double">
        <color indexed="64"/>
      </bottom>
      <diagonal/>
    </border>
    <border>
      <left style="double">
        <color indexed="64"/>
      </left>
      <right style="dotted">
        <color theme="0" tint="-0.24994659260841701"/>
      </right>
      <top style="double">
        <color indexed="64"/>
      </top>
      <bottom style="thin">
        <color theme="0" tint="-0.24994659260841701"/>
      </bottom>
      <diagonal/>
    </border>
    <border>
      <left style="double">
        <color indexed="64"/>
      </left>
      <right style="dotted">
        <color theme="0" tint="-0.24994659260841701"/>
      </right>
      <top style="thin">
        <color theme="0" tint="-0.24994659260841701"/>
      </top>
      <bottom style="thin">
        <color theme="0" tint="-0.24994659260841701"/>
      </bottom>
      <diagonal/>
    </border>
    <border>
      <left/>
      <right style="double">
        <color indexed="64"/>
      </right>
      <top style="thin">
        <color theme="0" tint="-0.24994659260841701"/>
      </top>
      <bottom style="thin">
        <color theme="0" tint="-0.24994659260841701"/>
      </bottom>
      <diagonal/>
    </border>
    <border>
      <left style="double">
        <color indexed="64"/>
      </left>
      <right style="dotted">
        <color theme="0" tint="-0.24994659260841701"/>
      </right>
      <top style="thin">
        <color theme="0" tint="-0.24994659260841701"/>
      </top>
      <bottom style="double">
        <color indexed="64"/>
      </bottom>
      <diagonal/>
    </border>
    <border>
      <left/>
      <right style="double">
        <color indexed="64"/>
      </right>
      <top style="thin">
        <color theme="0" tint="-0.24994659260841701"/>
      </top>
      <bottom/>
      <diagonal/>
    </border>
    <border>
      <left style="double">
        <color indexed="64"/>
      </left>
      <right style="dotted">
        <color theme="0" tint="-0.34998626667073579"/>
      </right>
      <top style="thin">
        <color theme="0" tint="-0.24994659260841701"/>
      </top>
      <bottom style="double">
        <color indexed="64"/>
      </bottom>
      <diagonal/>
    </border>
    <border>
      <left style="thin">
        <color theme="0" tint="-0.34998626667073579"/>
      </left>
      <right style="thin">
        <color indexed="64"/>
      </right>
      <top style="thin">
        <color indexed="64"/>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style="dotted">
        <color theme="0" tint="-0.34998626667073579"/>
      </left>
      <right/>
      <top style="thin">
        <color theme="0" tint="-0.24994659260841701"/>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thin">
        <color theme="0" tint="-0.34998626667073579"/>
      </top>
      <bottom style="double">
        <color indexed="64"/>
      </bottom>
      <diagonal/>
    </border>
    <border>
      <left/>
      <right/>
      <top style="thin">
        <color theme="0" tint="-0.34998626667073579"/>
      </top>
      <bottom style="double">
        <color indexed="64"/>
      </bottom>
      <diagonal/>
    </border>
    <border>
      <left/>
      <right style="double">
        <color indexed="64"/>
      </right>
      <top style="thin">
        <color theme="0" tint="-0.34998626667073579"/>
      </top>
      <bottom style="double">
        <color indexed="64"/>
      </bottom>
      <diagonal/>
    </border>
    <border>
      <left style="double">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14">
    <xf numFmtId="0" fontId="0" fillId="0" borderId="0" xfId="0"/>
    <xf numFmtId="165" fontId="0" fillId="0" borderId="0" xfId="0" applyNumberFormat="1"/>
    <xf numFmtId="0" fontId="1" fillId="0" borderId="0" xfId="0" applyNumberFormat="1" applyFont="1" applyAlignment="1">
      <alignment horizontal="center"/>
    </xf>
    <xf numFmtId="167" fontId="0" fillId="0" borderId="0" xfId="0" applyNumberFormat="1"/>
    <xf numFmtId="165" fontId="1" fillId="0" borderId="0" xfId="0" applyNumberFormat="1" applyFont="1" applyAlignment="1">
      <alignment horizontal="center" textRotation="90"/>
    </xf>
    <xf numFmtId="0" fontId="3" fillId="0" borderId="0" xfId="0" quotePrefix="1" applyFont="1" applyAlignment="1">
      <alignment vertical="top" wrapText="1"/>
    </xf>
    <xf numFmtId="0" fontId="3" fillId="0" borderId="0" xfId="0" applyFont="1" applyAlignment="1">
      <alignment vertical="top" wrapText="1"/>
    </xf>
    <xf numFmtId="49" fontId="3" fillId="0" borderId="0" xfId="0" quotePrefix="1" applyNumberFormat="1" applyFont="1" applyAlignment="1">
      <alignment vertical="top" wrapText="1"/>
    </xf>
    <xf numFmtId="14" fontId="3" fillId="0" borderId="0" xfId="0" applyNumberFormat="1" applyFont="1" applyAlignment="1">
      <alignment horizontal="left" vertical="top" wrapText="1"/>
    </xf>
    <xf numFmtId="14" fontId="3" fillId="0" borderId="0" xfId="0" applyNumberFormat="1" applyFont="1" applyAlignment="1" applyProtection="1">
      <alignment horizontal="left" vertical="top" wrapText="1"/>
      <protection hidden="1"/>
    </xf>
    <xf numFmtId="0" fontId="4" fillId="0" borderId="0" xfId="0" applyFont="1" applyAlignment="1">
      <alignment vertical="top" wrapText="1"/>
    </xf>
    <xf numFmtId="0" fontId="3" fillId="0" borderId="0" xfId="0" applyFont="1" applyAlignment="1">
      <alignment horizontal="left" vertical="top" wrapText="1"/>
    </xf>
    <xf numFmtId="165" fontId="0" fillId="0" borderId="0" xfId="0" applyNumberFormat="1" applyFill="1"/>
    <xf numFmtId="165" fontId="2" fillId="0" borderId="0" xfId="0" applyNumberFormat="1" applyFont="1"/>
    <xf numFmtId="0" fontId="6" fillId="0" borderId="0" xfId="0" applyFont="1" applyAlignment="1">
      <alignment vertical="center"/>
    </xf>
    <xf numFmtId="0" fontId="10" fillId="0" borderId="3"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16" fillId="0" borderId="10" xfId="0" applyFont="1" applyBorder="1" applyAlignment="1" applyProtection="1">
      <alignment horizontal="center" vertical="center"/>
      <protection hidden="1"/>
    </xf>
    <xf numFmtId="14" fontId="7" fillId="0" borderId="0" xfId="0" applyNumberFormat="1" applyFont="1" applyAlignment="1" applyProtection="1">
      <alignment horizontal="left" vertical="center" wrapText="1"/>
      <protection hidden="1"/>
    </xf>
    <xf numFmtId="0" fontId="9" fillId="0" borderId="0" xfId="0" applyFont="1" applyAlignment="1" applyProtection="1">
      <alignment vertical="center"/>
      <protection hidden="1"/>
    </xf>
    <xf numFmtId="166"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166" fontId="15" fillId="0" borderId="0" xfId="0" applyNumberFormat="1" applyFont="1" applyAlignment="1" applyProtection="1">
      <alignment vertical="center"/>
      <protection hidden="1"/>
    </xf>
    <xf numFmtId="164" fontId="10" fillId="0" borderId="0" xfId="0" applyNumberFormat="1" applyFont="1" applyAlignment="1" applyProtection="1">
      <alignment horizontal="right" vertical="center"/>
      <protection hidden="1"/>
    </xf>
    <xf numFmtId="0" fontId="17" fillId="0" borderId="0" xfId="0" applyFont="1" applyAlignment="1" applyProtection="1">
      <alignment vertical="center"/>
      <protection hidden="1"/>
    </xf>
    <xf numFmtId="0" fontId="10" fillId="0" borderId="12"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10" fillId="3" borderId="0" xfId="0" applyFont="1" applyFill="1" applyAlignment="1" applyProtection="1">
      <alignment vertical="center"/>
      <protection hidden="1"/>
    </xf>
    <xf numFmtId="0" fontId="18" fillId="0" borderId="0" xfId="0" applyFont="1" applyAlignment="1" applyProtection="1">
      <alignment vertical="center"/>
      <protection hidden="1"/>
    </xf>
    <xf numFmtId="0" fontId="10" fillId="0" borderId="3" xfId="0" applyFont="1" applyBorder="1" applyAlignment="1" applyProtection="1">
      <alignment horizontal="left" vertical="center" indent="1"/>
      <protection hidden="1"/>
    </xf>
    <xf numFmtId="2" fontId="10" fillId="0" borderId="3" xfId="0" applyNumberFormat="1" applyFont="1" applyBorder="1" applyAlignment="1" applyProtection="1">
      <alignment horizontal="right" vertical="center"/>
      <protection hidden="1"/>
    </xf>
    <xf numFmtId="0" fontId="10" fillId="0" borderId="1"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12" fillId="0" borderId="0" xfId="0" applyFont="1" applyAlignment="1" applyProtection="1">
      <protection hidden="1"/>
    </xf>
    <xf numFmtId="0" fontId="10" fillId="0" borderId="23" xfId="0" applyFont="1" applyBorder="1" applyAlignment="1" applyProtection="1">
      <alignment horizontal="left" vertical="center" indent="1"/>
      <protection hidden="1"/>
    </xf>
    <xf numFmtId="164" fontId="10" fillId="0" borderId="25" xfId="0" applyNumberFormat="1" applyFont="1" applyBorder="1" applyAlignment="1" applyProtection="1">
      <alignment horizontal="left" vertical="center" indent="1"/>
      <protection hidden="1"/>
    </xf>
    <xf numFmtId="168" fontId="10" fillId="0" borderId="26" xfId="0" applyNumberFormat="1" applyFont="1" applyBorder="1" applyAlignment="1" applyProtection="1">
      <alignment horizontal="center" vertical="center"/>
      <protection hidden="1"/>
    </xf>
    <xf numFmtId="164" fontId="10" fillId="0" borderId="27" xfId="0" applyNumberFormat="1" applyFont="1" applyBorder="1" applyAlignment="1" applyProtection="1">
      <alignment horizontal="left" vertical="center" indent="1"/>
      <protection hidden="1"/>
    </xf>
    <xf numFmtId="168" fontId="10" fillId="0" borderId="28" xfId="0" applyNumberFormat="1" applyFont="1" applyBorder="1" applyAlignment="1" applyProtection="1">
      <alignment horizontal="center" vertical="center"/>
      <protection hidden="1"/>
    </xf>
    <xf numFmtId="164" fontId="10" fillId="0" borderId="29" xfId="0" applyNumberFormat="1" applyFont="1" applyBorder="1" applyAlignment="1" applyProtection="1">
      <alignment horizontal="left" vertical="center" indent="1"/>
      <protection hidden="1"/>
    </xf>
    <xf numFmtId="168" fontId="10" fillId="0" borderId="30" xfId="0" applyNumberFormat="1" applyFont="1"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2" fillId="0" borderId="0" xfId="0" applyFont="1" applyFill="1" applyAlignment="1" applyProtection="1">
      <alignment horizontal="right" vertical="center"/>
      <protection hidden="1"/>
    </xf>
    <xf numFmtId="166" fontId="9" fillId="0" borderId="0" xfId="0" applyNumberFormat="1" applyFont="1" applyFill="1" applyAlignment="1" applyProtection="1">
      <alignment vertical="center"/>
      <protection hidden="1"/>
    </xf>
    <xf numFmtId="0" fontId="10" fillId="0" borderId="0" xfId="0" applyFont="1" applyFill="1" applyAlignment="1" applyProtection="1">
      <alignment vertical="center"/>
      <protection hidden="1"/>
    </xf>
    <xf numFmtId="18" fontId="11" fillId="0" borderId="0" xfId="0" applyNumberFormat="1" applyFont="1" applyAlignment="1" applyProtection="1">
      <alignment vertical="center"/>
      <protection hidden="1"/>
    </xf>
    <xf numFmtId="0" fontId="10" fillId="0" borderId="0" xfId="0" applyNumberFormat="1" applyFont="1" applyFill="1" applyAlignment="1" applyProtection="1">
      <alignment horizontal="left" vertical="center"/>
      <protection hidden="1"/>
    </xf>
    <xf numFmtId="164" fontId="10" fillId="0" borderId="0" xfId="0" applyNumberFormat="1" applyFont="1" applyAlignment="1" applyProtection="1">
      <alignment horizontal="left" vertical="center" indent="1"/>
      <protection hidden="1"/>
    </xf>
    <xf numFmtId="0" fontId="10" fillId="0" borderId="0" xfId="0" applyNumberFormat="1" applyFont="1" applyFill="1" applyAlignment="1" applyProtection="1">
      <alignment horizontal="left" vertical="center" indent="1"/>
      <protection hidden="1"/>
    </xf>
    <xf numFmtId="2" fontId="25" fillId="0" borderId="3" xfId="0" applyNumberFormat="1" applyFont="1" applyBorder="1" applyAlignment="1" applyProtection="1">
      <alignment horizontal="right" vertical="center"/>
      <protection hidden="1"/>
    </xf>
    <xf numFmtId="20" fontId="26" fillId="0" borderId="3" xfId="0" applyNumberFormat="1" applyFont="1" applyBorder="1" applyAlignment="1" applyProtection="1">
      <alignment horizontal="center" vertical="center"/>
      <protection hidden="1"/>
    </xf>
    <xf numFmtId="0" fontId="12" fillId="4" borderId="6" xfId="0" applyFont="1" applyFill="1" applyBorder="1" applyAlignment="1" applyProtection="1">
      <alignment vertical="center"/>
      <protection hidden="1"/>
    </xf>
    <xf numFmtId="164" fontId="10" fillId="4" borderId="6" xfId="0" applyNumberFormat="1" applyFont="1" applyFill="1" applyBorder="1" applyAlignment="1" applyProtection="1">
      <alignment vertical="center"/>
      <protection hidden="1"/>
    </xf>
    <xf numFmtId="20" fontId="10" fillId="0" borderId="3" xfId="0" applyNumberFormat="1" applyFont="1" applyBorder="1" applyAlignment="1" applyProtection="1">
      <alignment horizontal="center" vertical="center"/>
      <protection hidden="1"/>
    </xf>
    <xf numFmtId="0" fontId="23" fillId="0" borderId="3" xfId="0" applyFont="1" applyBorder="1" applyAlignment="1" applyProtection="1">
      <alignment horizontal="right" vertical="center"/>
      <protection hidden="1"/>
    </xf>
    <xf numFmtId="20" fontId="23" fillId="0" borderId="4" xfId="0" applyNumberFormat="1" applyFont="1" applyBorder="1" applyAlignment="1" applyProtection="1">
      <alignment horizontal="center" vertical="center"/>
      <protection hidden="1"/>
    </xf>
    <xf numFmtId="20" fontId="24" fillId="0" borderId="40" xfId="0" applyNumberFormat="1" applyFont="1" applyBorder="1" applyAlignment="1" applyProtection="1">
      <alignment horizontal="center" vertical="center"/>
      <protection hidden="1"/>
    </xf>
    <xf numFmtId="20" fontId="16" fillId="0" borderId="0" xfId="0" applyNumberFormat="1" applyFont="1" applyAlignment="1" applyProtection="1">
      <alignment horizontal="center" vertical="center"/>
      <protection hidden="1"/>
    </xf>
    <xf numFmtId="0" fontId="20" fillId="0" borderId="0" xfId="0" applyFont="1" applyAlignment="1" applyProtection="1">
      <alignment horizontal="right" vertical="center"/>
      <protection hidden="1"/>
    </xf>
    <xf numFmtId="166" fontId="20" fillId="0" borderId="0" xfId="0" applyNumberFormat="1" applyFont="1" applyAlignment="1" applyProtection="1">
      <alignment horizontal="right" vertical="center"/>
      <protection hidden="1"/>
    </xf>
    <xf numFmtId="0" fontId="9" fillId="0" borderId="0" xfId="0" applyFont="1" applyAlignment="1" applyProtection="1">
      <alignment horizontal="right" vertical="center"/>
      <protection hidden="1"/>
    </xf>
    <xf numFmtId="0" fontId="14" fillId="0" borderId="0" xfId="0" applyNumberFormat="1" applyFont="1" applyFill="1" applyAlignment="1" applyProtection="1">
      <alignment horizontal="left" vertical="center"/>
      <protection hidden="1"/>
    </xf>
    <xf numFmtId="0" fontId="14" fillId="0" borderId="0" xfId="0" applyNumberFormat="1" applyFont="1" applyFill="1" applyAlignment="1" applyProtection="1">
      <alignment horizontal="left" vertical="center" indent="1"/>
      <protection hidden="1"/>
    </xf>
    <xf numFmtId="0" fontId="21" fillId="0" borderId="0" xfId="0" applyNumberFormat="1" applyFont="1" applyBorder="1" applyAlignment="1" applyProtection="1">
      <alignment vertical="center" wrapText="1"/>
      <protection hidden="1"/>
    </xf>
    <xf numFmtId="0" fontId="22" fillId="0" borderId="0" xfId="0" applyFont="1" applyBorder="1" applyAlignment="1" applyProtection="1">
      <alignment horizontal="right" vertical="center"/>
      <protection locked="0"/>
    </xf>
    <xf numFmtId="0" fontId="22" fillId="0" borderId="0" xfId="0" applyFont="1" applyAlignment="1" applyProtection="1">
      <alignment vertical="center"/>
      <protection locked="0"/>
    </xf>
    <xf numFmtId="0" fontId="20" fillId="0" borderId="46" xfId="0" applyFont="1" applyBorder="1" applyAlignment="1" applyProtection="1">
      <alignment horizontal="left" vertical="center" wrapText="1"/>
      <protection hidden="1"/>
    </xf>
    <xf numFmtId="0" fontId="20" fillId="0" borderId="49" xfId="0" applyFont="1" applyBorder="1" applyAlignment="1" applyProtection="1">
      <alignment vertical="center" wrapText="1"/>
      <protection hidden="1"/>
    </xf>
    <xf numFmtId="0" fontId="20" fillId="0" borderId="47" xfId="0" applyFont="1" applyFill="1" applyBorder="1" applyAlignment="1" applyProtection="1">
      <alignment horizontal="left" vertical="center" wrapText="1"/>
      <protection hidden="1"/>
    </xf>
    <xf numFmtId="0" fontId="27" fillId="0" borderId="39" xfId="0" applyFont="1" applyBorder="1" applyAlignment="1" applyProtection="1">
      <alignment horizontal="center" vertical="center" wrapText="1"/>
      <protection hidden="1"/>
    </xf>
    <xf numFmtId="164" fontId="28" fillId="4" borderId="6" xfId="0" applyNumberFormat="1" applyFont="1" applyFill="1" applyBorder="1" applyAlignment="1" applyProtection="1">
      <alignment horizontal="right" vertical="center"/>
      <protection hidden="1"/>
    </xf>
    <xf numFmtId="20" fontId="28" fillId="4" borderId="7" xfId="0" applyNumberFormat="1" applyFont="1" applyFill="1" applyBorder="1" applyAlignment="1" applyProtection="1">
      <alignment horizontal="center" vertical="center"/>
      <protection hidden="1"/>
    </xf>
    <xf numFmtId="0" fontId="13" fillId="0" borderId="33" xfId="0" applyFont="1" applyFill="1" applyBorder="1" applyAlignment="1" applyProtection="1">
      <alignment horizontal="left" vertical="center"/>
      <protection hidden="1"/>
    </xf>
    <xf numFmtId="0" fontId="14" fillId="0" borderId="0" xfId="0" applyNumberFormat="1" applyFont="1" applyAlignment="1" applyProtection="1">
      <alignment horizontal="left" vertical="center"/>
      <protection hidden="1"/>
    </xf>
    <xf numFmtId="20" fontId="24" fillId="0" borderId="50" xfId="0" applyNumberFormat="1" applyFont="1" applyBorder="1" applyAlignment="1" applyProtection="1">
      <alignment horizontal="center" vertical="center"/>
      <protection hidden="1"/>
    </xf>
    <xf numFmtId="0" fontId="23" fillId="0" borderId="51" xfId="0" applyFont="1" applyBorder="1" applyAlignment="1" applyProtection="1">
      <alignment horizontal="left" vertical="center" wrapText="1" indent="1"/>
      <protection hidden="1"/>
    </xf>
    <xf numFmtId="0" fontId="10" fillId="0" borderId="0" xfId="0" applyFont="1" applyAlignment="1" applyProtection="1">
      <protection hidden="1"/>
    </xf>
    <xf numFmtId="0" fontId="18" fillId="0" borderId="0" xfId="0" applyFont="1" applyAlignment="1" applyProtection="1">
      <protection hidden="1"/>
    </xf>
    <xf numFmtId="166" fontId="29" fillId="2" borderId="44" xfId="0" applyNumberFormat="1" applyFont="1" applyFill="1" applyBorder="1" applyAlignment="1" applyProtection="1">
      <alignment horizontal="center" vertical="center"/>
      <protection locked="0"/>
    </xf>
    <xf numFmtId="166" fontId="31" fillId="0" borderId="40" xfId="0" applyNumberFormat="1" applyFont="1" applyBorder="1" applyAlignment="1" applyProtection="1">
      <alignment horizontal="center" vertical="center"/>
      <protection hidden="1"/>
    </xf>
    <xf numFmtId="166" fontId="31" fillId="0" borderId="48" xfId="0" applyNumberFormat="1" applyFont="1" applyFill="1" applyBorder="1" applyAlignment="1" applyProtection="1">
      <alignment horizontal="center" vertical="center" wrapText="1"/>
      <protection hidden="1"/>
    </xf>
    <xf numFmtId="166" fontId="29" fillId="0" borderId="43" xfId="0" applyNumberFormat="1" applyFont="1" applyFill="1" applyBorder="1" applyAlignment="1" applyProtection="1">
      <alignment horizontal="center" vertical="center"/>
      <protection hidden="1"/>
    </xf>
    <xf numFmtId="0" fontId="32" fillId="4" borderId="8" xfId="0" applyFont="1" applyFill="1" applyBorder="1" applyAlignment="1" applyProtection="1">
      <alignment horizontal="left" vertical="center" indent="1"/>
      <protection hidden="1"/>
    </xf>
    <xf numFmtId="166" fontId="10" fillId="0" borderId="0" xfId="0" applyNumberFormat="1" applyFont="1" applyBorder="1" applyAlignment="1" applyProtection="1">
      <alignment horizontal="center" vertical="center"/>
      <protection hidden="1"/>
    </xf>
    <xf numFmtId="0" fontId="0" fillId="0" borderId="0" xfId="0" applyAlignment="1">
      <alignment horizontal="center"/>
    </xf>
    <xf numFmtId="166" fontId="0" fillId="0" borderId="0" xfId="0" applyNumberFormat="1" applyAlignment="1">
      <alignment horizontal="center"/>
    </xf>
    <xf numFmtId="0" fontId="11" fillId="0" borderId="0" xfId="0" applyFont="1" applyAlignment="1" applyProtection="1">
      <alignment vertical="top" wrapText="1"/>
      <protection hidden="1"/>
    </xf>
    <xf numFmtId="0" fontId="11" fillId="0" borderId="0" xfId="0" applyFont="1" applyAlignment="1" applyProtection="1">
      <alignment horizontal="left" vertical="center"/>
      <protection hidden="1"/>
    </xf>
    <xf numFmtId="0" fontId="11" fillId="0" borderId="0" xfId="0" applyFont="1" applyAlignment="1" applyProtection="1">
      <alignment horizontal="center" vertical="center" wrapText="1"/>
      <protection hidden="1"/>
    </xf>
    <xf numFmtId="0" fontId="11" fillId="0" borderId="0" xfId="0" applyFont="1" applyAlignment="1" applyProtection="1">
      <alignment horizontal="left" vertical="center" wrapText="1"/>
      <protection hidden="1"/>
    </xf>
    <xf numFmtId="0" fontId="11" fillId="0" borderId="31" xfId="0" applyFont="1" applyBorder="1" applyAlignment="1" applyProtection="1">
      <alignment horizontal="center" vertical="center" wrapText="1"/>
      <protection hidden="1"/>
    </xf>
    <xf numFmtId="0" fontId="11" fillId="0" borderId="32" xfId="0" applyFont="1" applyBorder="1" applyAlignment="1" applyProtection="1">
      <alignment horizontal="center" vertical="center" wrapText="1"/>
      <protection hidden="1"/>
    </xf>
    <xf numFmtId="0" fontId="11" fillId="0" borderId="52" xfId="0" applyFont="1" applyBorder="1" applyAlignment="1" applyProtection="1">
      <alignment horizontal="center" vertical="center" wrapText="1"/>
      <protection hidden="1"/>
    </xf>
    <xf numFmtId="0" fontId="11" fillId="0" borderId="5" xfId="0" applyFont="1" applyBorder="1" applyAlignment="1" applyProtection="1">
      <alignment horizontal="left" vertical="center" wrapText="1" indent="1"/>
      <protection hidden="1"/>
    </xf>
    <xf numFmtId="0" fontId="11" fillId="0" borderId="0" xfId="0" applyFont="1" applyAlignment="1" applyProtection="1">
      <alignment vertical="center" wrapText="1"/>
      <protection hidden="1"/>
    </xf>
    <xf numFmtId="0" fontId="5" fillId="0" borderId="0" xfId="0" applyFont="1" applyAlignment="1" applyProtection="1">
      <alignment vertical="top" wrapText="1"/>
      <protection hidden="1"/>
    </xf>
    <xf numFmtId="0" fontId="11" fillId="2" borderId="0" xfId="0" applyFont="1" applyFill="1" applyBorder="1" applyAlignment="1" applyProtection="1">
      <alignment vertical="center" wrapText="1"/>
      <protection locked="0"/>
    </xf>
    <xf numFmtId="166" fontId="11" fillId="2" borderId="0" xfId="0" applyNumberFormat="1" applyFont="1" applyFill="1" applyAlignment="1" applyProtection="1">
      <alignment horizontal="center" vertical="center" wrapText="1"/>
      <protection locked="0"/>
    </xf>
    <xf numFmtId="0" fontId="2" fillId="0" borderId="0" xfId="0" applyFont="1" applyAlignment="1">
      <alignment horizontal="center"/>
    </xf>
    <xf numFmtId="0" fontId="17" fillId="0" borderId="0" xfId="0" applyFont="1" applyAlignment="1" applyProtection="1">
      <alignment vertical="center"/>
      <protection hidden="1"/>
    </xf>
    <xf numFmtId="164" fontId="10" fillId="0" borderId="0" xfId="0" applyNumberFormat="1" applyFont="1" applyAlignment="1" applyProtection="1">
      <alignment horizontal="left" vertical="center"/>
      <protection hidden="1"/>
    </xf>
    <xf numFmtId="0" fontId="11" fillId="0" borderId="53" xfId="0" applyFont="1" applyBorder="1" applyAlignment="1" applyProtection="1">
      <alignment horizontal="center" vertical="top" wrapText="1"/>
      <protection hidden="1"/>
    </xf>
    <xf numFmtId="0" fontId="11" fillId="0" borderId="54" xfId="0" applyFont="1" applyBorder="1" applyAlignment="1" applyProtection="1">
      <alignment horizontal="center" vertical="top" wrapText="1"/>
      <protection hidden="1"/>
    </xf>
    <xf numFmtId="0" fontId="1" fillId="0" borderId="0" xfId="0" applyNumberFormat="1" applyFont="1" applyAlignment="1">
      <alignment horizontal="center" vertical="center"/>
    </xf>
    <xf numFmtId="165" fontId="0" fillId="0" borderId="0" xfId="0" applyNumberFormat="1" applyAlignment="1">
      <alignment vertical="center"/>
    </xf>
    <xf numFmtId="165" fontId="0" fillId="0" borderId="0" xfId="0" applyNumberFormat="1" applyFill="1" applyAlignment="1">
      <alignment vertical="center"/>
    </xf>
    <xf numFmtId="167" fontId="0" fillId="0" borderId="0" xfId="0" applyNumberFormat="1" applyAlignment="1">
      <alignment vertical="center"/>
    </xf>
    <xf numFmtId="166" fontId="29" fillId="2" borderId="4" xfId="0" applyNumberFormat="1" applyFont="1" applyFill="1" applyBorder="1" applyAlignment="1" applyProtection="1">
      <alignment horizontal="center" vertical="center"/>
      <protection locked="0"/>
    </xf>
    <xf numFmtId="0" fontId="37" fillId="0" borderId="0" xfId="0" applyFont="1"/>
    <xf numFmtId="0" fontId="18" fillId="0" borderId="0"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18" fillId="0" borderId="0" xfId="0" applyFont="1" applyBorder="1" applyAlignment="1" applyProtection="1">
      <alignment horizontal="left" vertical="center" indent="2"/>
      <protection hidden="1"/>
    </xf>
    <xf numFmtId="0" fontId="12" fillId="0" borderId="0" xfId="0" applyFont="1" applyAlignment="1" applyProtection="1">
      <alignment horizontal="left" indent="2"/>
      <protection hidden="1"/>
    </xf>
    <xf numFmtId="0" fontId="38" fillId="0" borderId="0" xfId="0" applyFont="1" applyBorder="1" applyAlignment="1" applyProtection="1">
      <alignment horizontal="left" vertical="top" indent="2"/>
      <protection hidden="1"/>
    </xf>
    <xf numFmtId="0" fontId="39" fillId="0" borderId="0" xfId="0" applyFont="1" applyBorder="1" applyAlignment="1" applyProtection="1">
      <alignment vertical="center"/>
      <protection hidden="1"/>
    </xf>
    <xf numFmtId="0" fontId="39" fillId="0" borderId="11" xfId="0" applyFont="1" applyBorder="1" applyAlignment="1" applyProtection="1">
      <alignment horizontal="left" vertical="center"/>
      <protection hidden="1"/>
    </xf>
    <xf numFmtId="0" fontId="12" fillId="0" borderId="0" xfId="0" applyFont="1" applyBorder="1" applyAlignment="1" applyProtection="1">
      <alignment horizontal="left" indent="2"/>
      <protection hidden="1"/>
    </xf>
    <xf numFmtId="0" fontId="38" fillId="0" borderId="0" xfId="0" applyFont="1" applyAlignment="1" applyProtection="1">
      <alignment vertical="top"/>
      <protection hidden="1"/>
    </xf>
    <xf numFmtId="18" fontId="11" fillId="2" borderId="31" xfId="0" applyNumberFormat="1" applyFont="1" applyFill="1" applyBorder="1" applyAlignment="1" applyProtection="1">
      <alignment horizontal="center" vertical="center" wrapText="1"/>
      <protection locked="0"/>
    </xf>
    <xf numFmtId="18" fontId="11" fillId="2" borderId="32" xfId="0" applyNumberFormat="1" applyFont="1" applyFill="1" applyBorder="1" applyAlignment="1" applyProtection="1">
      <alignment horizontal="center" vertical="center" wrapText="1"/>
      <protection locked="0"/>
    </xf>
    <xf numFmtId="18" fontId="11" fillId="2" borderId="52" xfId="0" applyNumberFormat="1" applyFont="1" applyFill="1" applyBorder="1" applyAlignment="1" applyProtection="1">
      <alignment horizontal="center" vertical="center" wrapText="1"/>
      <protection locked="0"/>
    </xf>
    <xf numFmtId="165" fontId="43" fillId="0" borderId="0" xfId="0" applyNumberFormat="1" applyFont="1" applyAlignment="1">
      <alignment vertical="top"/>
    </xf>
    <xf numFmtId="165" fontId="43" fillId="0" borderId="0" xfId="0" applyNumberFormat="1" applyFont="1" applyFill="1" applyAlignment="1">
      <alignment vertical="center"/>
    </xf>
    <xf numFmtId="0" fontId="1" fillId="0" borderId="63" xfId="0" applyNumberFormat="1" applyFont="1" applyBorder="1" applyAlignment="1">
      <alignment horizontal="center" textRotation="90" wrapText="1"/>
    </xf>
    <xf numFmtId="165" fontId="1" fillId="0" borderId="63" xfId="0" applyNumberFormat="1" applyFont="1" applyFill="1" applyBorder="1" applyAlignment="1">
      <alignment horizontal="center" textRotation="90"/>
    </xf>
    <xf numFmtId="165" fontId="1" fillId="0" borderId="63" xfId="0" applyNumberFormat="1" applyFont="1" applyBorder="1" applyAlignment="1">
      <alignment horizontal="center" textRotation="90"/>
    </xf>
    <xf numFmtId="0" fontId="1" fillId="0" borderId="63" xfId="0" applyNumberFormat="1" applyFont="1" applyBorder="1" applyAlignment="1">
      <alignment horizontal="center"/>
    </xf>
    <xf numFmtId="165" fontId="0" fillId="0" borderId="63" xfId="0" applyNumberFormat="1" applyFill="1" applyBorder="1"/>
    <xf numFmtId="165" fontId="0" fillId="0" borderId="63" xfId="0" applyNumberFormat="1" applyBorder="1"/>
    <xf numFmtId="167" fontId="0" fillId="0" borderId="63" xfId="0" applyNumberFormat="1" applyFill="1" applyBorder="1"/>
    <xf numFmtId="167" fontId="0" fillId="0" borderId="63" xfId="0" applyNumberFormat="1" applyBorder="1"/>
    <xf numFmtId="0" fontId="1" fillId="0" borderId="63" xfId="0" applyNumberFormat="1" applyFont="1" applyFill="1" applyBorder="1" applyAlignment="1">
      <alignment horizontal="center"/>
    </xf>
    <xf numFmtId="165" fontId="2" fillId="2" borderId="0" xfId="0" applyNumberFormat="1" applyFont="1" applyFill="1" applyAlignment="1">
      <alignment wrapText="1"/>
    </xf>
    <xf numFmtId="18" fontId="29" fillId="0" borderId="15" xfId="0" applyNumberFormat="1" applyFont="1" applyFill="1" applyBorder="1" applyAlignment="1" applyProtection="1">
      <alignment horizontal="center" vertical="center"/>
      <protection locked="0"/>
    </xf>
    <xf numFmtId="18" fontId="29" fillId="0" borderId="14" xfId="0" applyNumberFormat="1" applyFont="1" applyFill="1" applyBorder="1" applyAlignment="1" applyProtection="1">
      <alignment horizontal="center" vertical="center"/>
      <protection locked="0"/>
    </xf>
    <xf numFmtId="18" fontId="29" fillId="0" borderId="16" xfId="0" applyNumberFormat="1" applyFont="1" applyFill="1" applyBorder="1" applyAlignment="1" applyProtection="1">
      <alignment horizontal="center" vertical="center"/>
      <protection locked="0"/>
    </xf>
    <xf numFmtId="18" fontId="29" fillId="0" borderId="18" xfId="0" applyNumberFormat="1" applyFont="1" applyFill="1" applyBorder="1" applyAlignment="1" applyProtection="1">
      <alignment horizontal="center" vertical="center"/>
      <protection locked="0"/>
    </xf>
    <xf numFmtId="18" fontId="29" fillId="0" borderId="19" xfId="0" applyNumberFormat="1" applyFont="1" applyFill="1" applyBorder="1" applyAlignment="1" applyProtection="1">
      <alignment horizontal="center" vertical="center"/>
      <protection locked="0"/>
    </xf>
    <xf numFmtId="18" fontId="29" fillId="0" borderId="17" xfId="0" applyNumberFormat="1" applyFont="1" applyFill="1" applyBorder="1" applyAlignment="1" applyProtection="1">
      <alignment horizontal="center" vertical="center"/>
      <protection locked="0"/>
    </xf>
    <xf numFmtId="18" fontId="29" fillId="0" borderId="21" xfId="0" applyNumberFormat="1" applyFont="1" applyFill="1" applyBorder="1" applyAlignment="1" applyProtection="1">
      <alignment horizontal="center" vertical="center"/>
      <protection locked="0"/>
    </xf>
    <xf numFmtId="18" fontId="29" fillId="0" borderId="20" xfId="0" applyNumberFormat="1" applyFont="1" applyFill="1" applyBorder="1" applyAlignment="1" applyProtection="1">
      <alignment horizontal="center" vertical="center"/>
      <protection locked="0"/>
    </xf>
    <xf numFmtId="18" fontId="29" fillId="0" borderId="22" xfId="0" applyNumberFormat="1" applyFont="1" applyFill="1" applyBorder="1" applyAlignment="1" applyProtection="1">
      <alignment horizontal="center" vertical="center"/>
      <protection locked="0"/>
    </xf>
    <xf numFmtId="165" fontId="0" fillId="2" borderId="63" xfId="0" applyNumberFormat="1" applyFill="1" applyBorder="1"/>
    <xf numFmtId="165" fontId="2" fillId="0" borderId="0" xfId="0" applyNumberFormat="1" applyFont="1" applyAlignment="1">
      <alignment vertical="center"/>
    </xf>
    <xf numFmtId="165" fontId="0" fillId="0" borderId="0" xfId="0" applyNumberFormat="1" applyAlignment="1">
      <alignment horizontal="left"/>
    </xf>
    <xf numFmtId="169" fontId="44" fillId="0" borderId="0" xfId="0" applyNumberFormat="1" applyFont="1" applyAlignment="1">
      <alignment horizontal="left" vertical="center"/>
    </xf>
    <xf numFmtId="165" fontId="44" fillId="0" borderId="0" xfId="0" applyNumberFormat="1" applyFont="1" applyAlignment="1">
      <alignment vertical="center"/>
    </xf>
    <xf numFmtId="166" fontId="10" fillId="0" borderId="0" xfId="0" applyNumberFormat="1" applyFont="1" applyAlignment="1" applyProtection="1">
      <alignment vertical="center"/>
      <protection hidden="1"/>
    </xf>
    <xf numFmtId="0" fontId="10" fillId="0" borderId="0" xfId="0" applyNumberFormat="1" applyFont="1" applyAlignment="1" applyProtection="1">
      <alignment vertical="center"/>
      <protection hidden="1"/>
    </xf>
    <xf numFmtId="165" fontId="0" fillId="6" borderId="63" xfId="0" applyNumberFormat="1" applyFill="1" applyBorder="1"/>
    <xf numFmtId="169" fontId="46" fillId="0" borderId="0" xfId="0" applyNumberFormat="1" applyFont="1" applyAlignment="1">
      <alignment horizontal="left" vertical="center"/>
    </xf>
    <xf numFmtId="165" fontId="46" fillId="0" borderId="0" xfId="0" applyNumberFormat="1" applyFont="1" applyAlignment="1">
      <alignment vertical="center"/>
    </xf>
    <xf numFmtId="165" fontId="0" fillId="7" borderId="63" xfId="0" applyNumberFormat="1" applyFill="1" applyBorder="1"/>
    <xf numFmtId="0" fontId="34" fillId="0" borderId="0" xfId="0" applyFont="1" applyAlignment="1" applyProtection="1">
      <alignment horizontal="left" vertical="top" wrapText="1"/>
      <protection hidden="1"/>
    </xf>
    <xf numFmtId="0" fontId="12" fillId="0" borderId="0" xfId="0" applyFont="1" applyAlignment="1" applyProtection="1">
      <alignment horizontal="right" vertical="center"/>
      <protection hidden="1"/>
    </xf>
    <xf numFmtId="165" fontId="2" fillId="2" borderId="0" xfId="0" applyNumberFormat="1" applyFont="1" applyFill="1" applyAlignment="1">
      <alignment vertical="center" wrapText="1"/>
    </xf>
    <xf numFmtId="165" fontId="0" fillId="2" borderId="0" xfId="0" applyNumberFormat="1" applyFill="1" applyAlignment="1">
      <alignment vertical="center" wrapText="1"/>
    </xf>
    <xf numFmtId="0" fontId="6" fillId="5" borderId="0" xfId="0" applyFont="1" applyFill="1" applyAlignment="1">
      <alignment horizontal="left" vertical="center" wrapText="1" indent="2"/>
    </xf>
    <xf numFmtId="0" fontId="6" fillId="5" borderId="0" xfId="0" applyFont="1" applyFill="1" applyAlignment="1">
      <alignment horizontal="left" vertical="center" indent="2"/>
    </xf>
    <xf numFmtId="0" fontId="6" fillId="5" borderId="0" xfId="0" applyFont="1" applyFill="1" applyAlignment="1">
      <alignment vertical="center"/>
    </xf>
    <xf numFmtId="165" fontId="45"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165" fontId="35" fillId="5" borderId="0" xfId="0" applyNumberFormat="1" applyFont="1" applyFill="1" applyAlignment="1">
      <alignment vertical="center" wrapText="1"/>
    </xf>
    <xf numFmtId="0" fontId="41" fillId="0" borderId="0" xfId="0" applyFont="1" applyAlignment="1">
      <alignment horizontal="left" vertical="center" wrapText="1" indent="1"/>
    </xf>
    <xf numFmtId="0" fontId="11" fillId="0" borderId="54" xfId="0" applyFont="1" applyBorder="1" applyAlignment="1" applyProtection="1">
      <alignment vertical="top" wrapText="1"/>
      <protection hidden="1"/>
    </xf>
    <xf numFmtId="0" fontId="9" fillId="0" borderId="54" xfId="0" applyFont="1" applyBorder="1" applyAlignment="1" applyProtection="1">
      <alignment vertical="top" wrapText="1"/>
      <protection hidden="1"/>
    </xf>
    <xf numFmtId="0" fontId="34" fillId="0" borderId="0" xfId="0" applyFont="1" applyAlignment="1" applyProtection="1">
      <alignment vertical="top" wrapText="1"/>
      <protection hidden="1"/>
    </xf>
    <xf numFmtId="0" fontId="33" fillId="0" borderId="0" xfId="0" applyFont="1" applyAlignment="1" applyProtection="1">
      <alignment horizontal="left" vertical="top" wrapText="1"/>
      <protection hidden="1"/>
    </xf>
    <xf numFmtId="0" fontId="33" fillId="0" borderId="33" xfId="0" applyFont="1" applyBorder="1" applyAlignment="1" applyProtection="1">
      <alignment horizontal="left" vertical="center" wrapText="1"/>
      <protection hidden="1"/>
    </xf>
    <xf numFmtId="0" fontId="34" fillId="0" borderId="0" xfId="0" applyFont="1" applyAlignment="1" applyProtection="1">
      <alignment horizontal="left" vertical="top" wrapText="1"/>
      <protection hidden="1"/>
    </xf>
    <xf numFmtId="0" fontId="11" fillId="0" borderId="53" xfId="0" applyFont="1" applyBorder="1" applyAlignment="1" applyProtection="1">
      <alignment vertical="top" wrapText="1"/>
      <protection hidden="1"/>
    </xf>
    <xf numFmtId="0" fontId="8" fillId="0" borderId="9" xfId="0" applyFont="1" applyBorder="1" applyAlignment="1" applyProtection="1">
      <alignment horizontal="left" vertical="top"/>
      <protection hidden="1"/>
    </xf>
    <xf numFmtId="20" fontId="29" fillId="0" borderId="37" xfId="0" applyNumberFormat="1" applyFont="1" applyBorder="1" applyAlignment="1" applyProtection="1">
      <alignment horizontal="center" vertical="center"/>
      <protection hidden="1"/>
    </xf>
    <xf numFmtId="20" fontId="29" fillId="0" borderId="36" xfId="0" applyNumberFormat="1" applyFont="1" applyBorder="1" applyAlignment="1" applyProtection="1">
      <alignment horizontal="center" vertical="center"/>
      <protection hidden="1"/>
    </xf>
    <xf numFmtId="0" fontId="12" fillId="0" borderId="0" xfId="0" applyFont="1" applyAlignment="1" applyProtection="1">
      <alignment horizontal="right" vertical="center"/>
      <protection hidden="1"/>
    </xf>
    <xf numFmtId="0" fontId="16" fillId="0" borderId="0" xfId="0" applyFont="1" applyBorder="1" applyAlignment="1" applyProtection="1">
      <alignment horizontal="center" vertical="center"/>
      <protection hidden="1"/>
    </xf>
    <xf numFmtId="0" fontId="30" fillId="0" borderId="55" xfId="0" applyFont="1" applyFill="1" applyBorder="1" applyAlignment="1" applyProtection="1">
      <alignment horizontal="left" vertical="center" wrapText="1"/>
      <protection locked="0"/>
    </xf>
    <xf numFmtId="0" fontId="30" fillId="0" borderId="42" xfId="0" applyFont="1" applyFill="1" applyBorder="1" applyAlignment="1" applyProtection="1">
      <alignment horizontal="left" vertical="center" wrapText="1"/>
      <protection locked="0"/>
    </xf>
    <xf numFmtId="0" fontId="30" fillId="0" borderId="43" xfId="0" applyFont="1" applyFill="1" applyBorder="1" applyAlignment="1" applyProtection="1">
      <alignment horizontal="left" vertical="center" wrapText="1"/>
      <protection locked="0"/>
    </xf>
    <xf numFmtId="165" fontId="10" fillId="0" borderId="0" xfId="0" applyNumberFormat="1" applyFont="1" applyAlignment="1" applyProtection="1">
      <alignment horizontal="left" vertical="center"/>
      <protection hidden="1"/>
    </xf>
    <xf numFmtId="20" fontId="29" fillId="0" borderId="35" xfId="0" applyNumberFormat="1" applyFont="1" applyBorder="1" applyAlignment="1" applyProtection="1">
      <alignment horizontal="center" vertical="center"/>
      <protection hidden="1"/>
    </xf>
    <xf numFmtId="0" fontId="10" fillId="0" borderId="34" xfId="0" applyFont="1" applyBorder="1" applyAlignment="1" applyProtection="1">
      <alignment horizontal="center" vertical="center"/>
      <protection hidden="1"/>
    </xf>
    <xf numFmtId="0" fontId="30" fillId="2" borderId="41" xfId="0" applyFont="1" applyFill="1" applyBorder="1" applyAlignment="1" applyProtection="1">
      <alignment horizontal="left" vertical="center" wrapText="1"/>
      <protection locked="0"/>
    </xf>
    <xf numFmtId="0" fontId="30" fillId="2" borderId="42" xfId="0" applyFont="1" applyFill="1" applyBorder="1" applyAlignment="1" applyProtection="1">
      <alignment horizontal="left" vertical="center" wrapText="1"/>
      <protection locked="0"/>
    </xf>
    <xf numFmtId="0" fontId="30" fillId="2" borderId="43" xfId="0" applyFont="1" applyFill="1" applyBorder="1" applyAlignment="1" applyProtection="1">
      <alignment horizontal="left" vertical="center" wrapText="1"/>
      <protection locked="0"/>
    </xf>
    <xf numFmtId="0" fontId="10" fillId="0" borderId="9" xfId="0" applyFont="1" applyBorder="1" applyAlignment="1" applyProtection="1">
      <protection locked="0"/>
    </xf>
    <xf numFmtId="0" fontId="10" fillId="0" borderId="9" xfId="0" applyFont="1" applyBorder="1" applyAlignment="1" applyProtection="1">
      <alignment vertical="center"/>
      <protection locked="0"/>
    </xf>
    <xf numFmtId="0" fontId="38" fillId="0" borderId="0" xfId="0" applyFont="1" applyAlignment="1" applyProtection="1">
      <alignment horizontal="left" vertical="top" wrapText="1"/>
      <protection hidden="1"/>
    </xf>
    <xf numFmtId="0" fontId="40" fillId="0" borderId="11" xfId="0" applyFont="1" applyBorder="1" applyAlignment="1" applyProtection="1">
      <alignment vertical="center" wrapText="1"/>
      <protection hidden="1"/>
    </xf>
    <xf numFmtId="0" fontId="40" fillId="0" borderId="0" xfId="0" applyFont="1" applyAlignment="1" applyProtection="1">
      <alignment vertical="center" wrapText="1"/>
      <protection hidden="1"/>
    </xf>
    <xf numFmtId="0" fontId="42" fillId="0" borderId="11" xfId="0" applyFont="1" applyBorder="1" applyAlignment="1" applyProtection="1">
      <alignment horizontal="left" vertical="center"/>
      <protection hidden="1"/>
    </xf>
    <xf numFmtId="0" fontId="42" fillId="0" borderId="0" xfId="0" applyFont="1" applyAlignment="1" applyProtection="1">
      <protection hidden="1"/>
    </xf>
    <xf numFmtId="0" fontId="42" fillId="0" borderId="0" xfId="0" applyFont="1" applyBorder="1" applyAlignment="1" applyProtection="1">
      <alignment horizontal="left" vertical="center" indent="2"/>
      <protection hidden="1"/>
    </xf>
    <xf numFmtId="0" fontId="42" fillId="0" borderId="0" xfId="0" applyFont="1" applyBorder="1" applyAlignment="1" applyProtection="1">
      <alignment horizontal="left" vertical="center"/>
      <protection hidden="1"/>
    </xf>
    <xf numFmtId="0" fontId="19" fillId="0" borderId="0" xfId="0" applyFont="1" applyAlignment="1" applyProtection="1">
      <alignment horizontal="center" vertical="center"/>
      <protection hidden="1"/>
    </xf>
    <xf numFmtId="0" fontId="29" fillId="2" borderId="9" xfId="0" applyFont="1" applyFill="1" applyBorder="1" applyAlignment="1" applyProtection="1">
      <alignment horizontal="left" vertical="center"/>
      <protection locked="0"/>
    </xf>
    <xf numFmtId="0" fontId="23" fillId="0" borderId="38" xfId="0" applyFont="1" applyBorder="1" applyAlignment="1" applyProtection="1">
      <alignment horizontal="left" vertical="center" wrapText="1" indent="1"/>
      <protection hidden="1"/>
    </xf>
    <xf numFmtId="0" fontId="23" fillId="0" borderId="39" xfId="0" applyFont="1" applyBorder="1" applyAlignment="1" applyProtection="1">
      <alignment horizontal="left" vertical="center" wrapText="1" indent="1"/>
      <protection hidden="1"/>
    </xf>
    <xf numFmtId="0" fontId="23" fillId="0" borderId="61" xfId="0" applyFont="1" applyBorder="1" applyAlignment="1" applyProtection="1">
      <alignment horizontal="left" vertical="center" wrapText="1" indent="1"/>
      <protection hidden="1"/>
    </xf>
    <xf numFmtId="0" fontId="23" fillId="0" borderId="62" xfId="0" applyFont="1" applyBorder="1" applyAlignment="1" applyProtection="1">
      <alignment horizontal="left" vertical="center" wrapText="1" indent="1"/>
      <protection hidden="1"/>
    </xf>
    <xf numFmtId="0" fontId="17" fillId="0" borderId="2" xfId="0" applyFont="1" applyBorder="1" applyAlignment="1" applyProtection="1">
      <alignment horizontal="left" vertical="center" wrapText="1"/>
      <protection hidden="1"/>
    </xf>
    <xf numFmtId="0" fontId="17" fillId="0" borderId="3" xfId="0" applyFont="1" applyBorder="1" applyAlignment="1" applyProtection="1">
      <alignment horizontal="left" vertical="center" wrapText="1"/>
      <protection hidden="1"/>
    </xf>
    <xf numFmtId="0" fontId="10" fillId="0" borderId="56" xfId="0" applyFont="1" applyFill="1" applyBorder="1" applyAlignment="1" applyProtection="1">
      <alignment horizontal="left" wrapText="1"/>
      <protection hidden="1"/>
    </xf>
    <xf numFmtId="0" fontId="10" fillId="0" borderId="0" xfId="0" applyFont="1" applyFill="1" applyBorder="1" applyAlignment="1" applyProtection="1">
      <alignment horizontal="left" wrapText="1"/>
      <protection hidden="1"/>
    </xf>
    <xf numFmtId="0" fontId="10" fillId="0" borderId="57" xfId="0" applyFont="1" applyFill="1" applyBorder="1" applyAlignment="1" applyProtection="1">
      <alignment horizontal="left" wrapText="1"/>
      <protection hidden="1"/>
    </xf>
    <xf numFmtId="0" fontId="30" fillId="2" borderId="58" xfId="0" applyFont="1" applyFill="1" applyBorder="1" applyAlignment="1" applyProtection="1">
      <alignment horizontal="left" vertical="center" wrapText="1"/>
      <protection locked="0"/>
    </xf>
    <xf numFmtId="0" fontId="30" fillId="2" borderId="59" xfId="0" applyFont="1" applyFill="1" applyBorder="1" applyAlignment="1" applyProtection="1">
      <alignment horizontal="left" vertical="center" wrapText="1"/>
      <protection locked="0"/>
    </xf>
    <xf numFmtId="0" fontId="30" fillId="2" borderId="60" xfId="0" applyFont="1" applyFill="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hidden="1"/>
    </xf>
    <xf numFmtId="0" fontId="10" fillId="0" borderId="38" xfId="0" applyFont="1" applyFill="1" applyBorder="1" applyAlignment="1" applyProtection="1">
      <alignment horizontal="left" wrapText="1"/>
      <protection hidden="1"/>
    </xf>
    <xf numFmtId="0" fontId="10" fillId="0" borderId="39" xfId="0" applyFont="1" applyFill="1" applyBorder="1" applyAlignment="1" applyProtection="1">
      <alignment horizontal="left" wrapText="1"/>
      <protection hidden="1"/>
    </xf>
    <xf numFmtId="0" fontId="10" fillId="0" borderId="40" xfId="0" applyFont="1" applyFill="1" applyBorder="1" applyAlignment="1" applyProtection="1">
      <alignment horizontal="left" wrapText="1"/>
      <protection hidden="1"/>
    </xf>
  </cellXfs>
  <cellStyles count="1">
    <cellStyle name="Normal" xfId="0" builtinId="0"/>
  </cellStyles>
  <dxfs count="599">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color rgb="FF7030A0"/>
      </font>
    </dxf>
    <dxf>
      <font>
        <color rgb="FF7030A0"/>
      </font>
      <fill>
        <patternFill>
          <bgColor theme="0" tint="-4.9989318521683403E-2"/>
        </patternFill>
      </fill>
    </dxf>
    <dxf>
      <font>
        <color rgb="FF7030A0"/>
      </font>
      <fill>
        <patternFill>
          <bgColor theme="0" tint="-4.9989318521683403E-2"/>
        </patternFill>
      </fill>
    </dxf>
    <dxf>
      <font>
        <b val="0"/>
        <i val="0"/>
        <color rgb="FF7030A0"/>
      </font>
      <fill>
        <patternFill>
          <bgColor theme="0" tint="-4.9989318521683403E-2"/>
        </patternFill>
      </fill>
    </dxf>
    <dxf>
      <font>
        <color rgb="FF7030A0"/>
      </font>
      <fill>
        <patternFill>
          <bgColor theme="0" tint="-4.9989318521683403E-2"/>
        </patternFill>
      </fill>
    </dxf>
    <dxf>
      <font>
        <b val="0"/>
        <i val="0"/>
        <color rgb="FF7030A0"/>
      </font>
    </dxf>
    <dxf>
      <font>
        <b val="0"/>
        <i val="0"/>
        <color rgb="FF7030A0"/>
      </font>
      <fill>
        <patternFill>
          <bgColor theme="0" tint="-4.9989318521683403E-2"/>
        </patternFill>
      </fill>
    </dxf>
    <dxf>
      <font>
        <b val="0"/>
        <i val="0"/>
        <color rgb="FF7030A0"/>
      </font>
      <fill>
        <patternFill patternType="solid">
          <bgColor theme="0" tint="-4.9989318521683403E-2"/>
        </patternFill>
      </fill>
    </dxf>
    <dxf>
      <font>
        <b/>
        <i val="0"/>
        <color rgb="FF7030A0"/>
      </font>
    </dxf>
    <dxf>
      <font>
        <b/>
        <i val="0"/>
        <color rgb="FF7030A0"/>
      </font>
      <fill>
        <patternFill patternType="none">
          <bgColor auto="1"/>
        </patternFill>
      </fill>
    </dxf>
    <dxf>
      <font>
        <color theme="0"/>
      </font>
    </dxf>
    <dxf>
      <fill>
        <patternFill>
          <bgColor theme="5" tint="0.79998168889431442"/>
        </patternFill>
      </fill>
    </dxf>
    <dxf>
      <font>
        <b/>
        <i val="0"/>
        <color rgb="FFC00000"/>
      </font>
    </dxf>
    <dxf>
      <font>
        <color rgb="FF3366FF"/>
      </font>
    </dxf>
    <dxf>
      <font>
        <color rgb="FFC00000"/>
      </font>
    </dxf>
    <dxf>
      <font>
        <b/>
        <i val="0"/>
        <color rgb="FFC00000"/>
      </font>
      <fill>
        <patternFill>
          <bgColor theme="5" tint="0.79998168889431442"/>
        </patternFill>
      </fill>
    </dxf>
    <dxf>
      <font>
        <b/>
        <i val="0"/>
        <color rgb="FFC00000"/>
      </font>
      <fill>
        <patternFill>
          <bgColor theme="5" tint="0.79998168889431442"/>
        </patternFill>
      </fill>
    </dxf>
    <dxf>
      <font>
        <color rgb="FF3366FF"/>
      </font>
    </dxf>
    <dxf>
      <font>
        <color rgb="FFC00000"/>
      </font>
    </dxf>
    <dxf>
      <fill>
        <patternFill>
          <bgColor theme="5" tint="0.79998168889431442"/>
        </patternFill>
      </fill>
    </dxf>
    <dxf>
      <fill>
        <patternFill>
          <bgColor rgb="FF92D050"/>
        </patternFill>
      </fill>
    </dxf>
    <dxf>
      <fill>
        <patternFill>
          <bgColor rgb="FF92D050"/>
        </patternFill>
      </fill>
    </dxf>
    <dxf>
      <font>
        <b val="0"/>
        <i val="0"/>
        <strike val="0"/>
        <condense val="0"/>
        <extend val="0"/>
        <outline val="0"/>
        <shadow val="0"/>
        <u val="none"/>
        <vertAlign val="baseline"/>
        <sz val="9"/>
        <color auto="1"/>
        <name val="Arial"/>
        <scheme val="none"/>
      </font>
      <numFmt numFmtId="165" formatCode="mmmm\ dd\,\ yyyy"/>
      <alignment horizontal="general"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169" formatCode="mm/dd/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65" formatCode="mmmm\ dd\,\ yyyy"/>
      <alignment horizontal="general" vertical="center" textRotation="0" wrapText="0" indent="0" justifyLastLine="0" shrinkToFit="0" readingOrder="0"/>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002D73"/>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848" y="107673"/>
          <a:ext cx="837803" cy="12009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7281" name="Check Box 1" hidden="1">
          <a:extLst>
            <a:ext uri="{63B3BB69-23CF-44E3-9099-C40C66FF867C}">
              <a14:compatExt xmlns:a14="http://schemas.microsoft.com/office/drawing/2010/main" spid="_x0000_s97281"/>
            </a:ext>
            <a:ext uri="{FF2B5EF4-FFF2-40B4-BE49-F238E27FC236}">
              <a16:creationId xmlns:a16="http://schemas.microsoft.com/office/drawing/2014/main" id="{00000000-0008-0000-0D00-000001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7282" name="Check Box 2" hidden="1">
          <a:extLst>
            <a:ext uri="{63B3BB69-23CF-44E3-9099-C40C66FF867C}">
              <a14:compatExt xmlns:a14="http://schemas.microsoft.com/office/drawing/2010/main" spid="_x0000_s97282"/>
            </a:ext>
            <a:ext uri="{FF2B5EF4-FFF2-40B4-BE49-F238E27FC236}">
              <a16:creationId xmlns:a16="http://schemas.microsoft.com/office/drawing/2014/main" id="{00000000-0008-0000-0D00-000002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7283" name="Check Box 3" hidden="1">
          <a:extLst>
            <a:ext uri="{63B3BB69-23CF-44E3-9099-C40C66FF867C}">
              <a14:compatExt xmlns:a14="http://schemas.microsoft.com/office/drawing/2010/main" spid="_x0000_s97283"/>
            </a:ext>
            <a:ext uri="{FF2B5EF4-FFF2-40B4-BE49-F238E27FC236}">
              <a16:creationId xmlns:a16="http://schemas.microsoft.com/office/drawing/2014/main" id="{00000000-0008-0000-0D00-000003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7284" name="Check Box 4" hidden="1">
          <a:extLst>
            <a:ext uri="{63B3BB69-23CF-44E3-9099-C40C66FF867C}">
              <a14:compatExt xmlns:a14="http://schemas.microsoft.com/office/drawing/2010/main" spid="_x0000_s97284"/>
            </a:ext>
            <a:ext uri="{FF2B5EF4-FFF2-40B4-BE49-F238E27FC236}">
              <a16:creationId xmlns:a16="http://schemas.microsoft.com/office/drawing/2014/main" id="{00000000-0008-0000-0D00-000004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8305" name="Check Box 1" hidden="1">
          <a:extLst>
            <a:ext uri="{63B3BB69-23CF-44E3-9099-C40C66FF867C}">
              <a14:compatExt xmlns:a14="http://schemas.microsoft.com/office/drawing/2010/main" spid="_x0000_s98305"/>
            </a:ext>
            <a:ext uri="{FF2B5EF4-FFF2-40B4-BE49-F238E27FC236}">
              <a16:creationId xmlns:a16="http://schemas.microsoft.com/office/drawing/2014/main" id="{00000000-0008-0000-0E00-0000018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8306" name="Check Box 2" hidden="1">
          <a:extLst>
            <a:ext uri="{63B3BB69-23CF-44E3-9099-C40C66FF867C}">
              <a14:compatExt xmlns:a14="http://schemas.microsoft.com/office/drawing/2010/main" spid="_x0000_s98306"/>
            </a:ext>
            <a:ext uri="{FF2B5EF4-FFF2-40B4-BE49-F238E27FC236}">
              <a16:creationId xmlns:a16="http://schemas.microsoft.com/office/drawing/2014/main" id="{00000000-0008-0000-0E00-0000028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8307" name="Check Box 3" hidden="1">
          <a:extLst>
            <a:ext uri="{63B3BB69-23CF-44E3-9099-C40C66FF867C}">
              <a14:compatExt xmlns:a14="http://schemas.microsoft.com/office/drawing/2010/main" spid="_x0000_s98307"/>
            </a:ext>
            <a:ext uri="{FF2B5EF4-FFF2-40B4-BE49-F238E27FC236}">
              <a16:creationId xmlns:a16="http://schemas.microsoft.com/office/drawing/2014/main" id="{00000000-0008-0000-0E00-0000038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8308" name="Check Box 4" hidden="1">
          <a:extLst>
            <a:ext uri="{63B3BB69-23CF-44E3-9099-C40C66FF867C}">
              <a14:compatExt xmlns:a14="http://schemas.microsoft.com/office/drawing/2010/main" spid="_x0000_s98308"/>
            </a:ext>
            <a:ext uri="{FF2B5EF4-FFF2-40B4-BE49-F238E27FC236}">
              <a16:creationId xmlns:a16="http://schemas.microsoft.com/office/drawing/2014/main" id="{00000000-0008-0000-0E00-0000048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9329" name="Check Box 1" hidden="1">
          <a:extLst>
            <a:ext uri="{63B3BB69-23CF-44E3-9099-C40C66FF867C}">
              <a14:compatExt xmlns:a14="http://schemas.microsoft.com/office/drawing/2010/main" spid="_x0000_s99329"/>
            </a:ext>
            <a:ext uri="{FF2B5EF4-FFF2-40B4-BE49-F238E27FC236}">
              <a16:creationId xmlns:a16="http://schemas.microsoft.com/office/drawing/2014/main" id="{00000000-0008-0000-0F00-0000018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9330" name="Check Box 2" hidden="1">
          <a:extLst>
            <a:ext uri="{63B3BB69-23CF-44E3-9099-C40C66FF867C}">
              <a14:compatExt xmlns:a14="http://schemas.microsoft.com/office/drawing/2010/main" spid="_x0000_s99330"/>
            </a:ext>
            <a:ext uri="{FF2B5EF4-FFF2-40B4-BE49-F238E27FC236}">
              <a16:creationId xmlns:a16="http://schemas.microsoft.com/office/drawing/2014/main" id="{00000000-0008-0000-0F00-0000028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9331" name="Check Box 3" hidden="1">
          <a:extLst>
            <a:ext uri="{63B3BB69-23CF-44E3-9099-C40C66FF867C}">
              <a14:compatExt xmlns:a14="http://schemas.microsoft.com/office/drawing/2010/main" spid="_x0000_s99331"/>
            </a:ext>
            <a:ext uri="{FF2B5EF4-FFF2-40B4-BE49-F238E27FC236}">
              <a16:creationId xmlns:a16="http://schemas.microsoft.com/office/drawing/2014/main" id="{00000000-0008-0000-0F00-0000038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9332" name="Check Box 4" hidden="1">
          <a:extLst>
            <a:ext uri="{63B3BB69-23CF-44E3-9099-C40C66FF867C}">
              <a14:compatExt xmlns:a14="http://schemas.microsoft.com/office/drawing/2010/main" spid="_x0000_s99332"/>
            </a:ext>
            <a:ext uri="{FF2B5EF4-FFF2-40B4-BE49-F238E27FC236}">
              <a16:creationId xmlns:a16="http://schemas.microsoft.com/office/drawing/2014/main" id="{00000000-0008-0000-0F00-0000048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0353" name="Check Box 1" hidden="1">
          <a:extLst>
            <a:ext uri="{63B3BB69-23CF-44E3-9099-C40C66FF867C}">
              <a14:compatExt xmlns:a14="http://schemas.microsoft.com/office/drawing/2010/main" spid="_x0000_s100353"/>
            </a:ext>
            <a:ext uri="{FF2B5EF4-FFF2-40B4-BE49-F238E27FC236}">
              <a16:creationId xmlns:a16="http://schemas.microsoft.com/office/drawing/2014/main" id="{00000000-0008-0000-1000-0000018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0354" name="Check Box 2" hidden="1">
          <a:extLst>
            <a:ext uri="{63B3BB69-23CF-44E3-9099-C40C66FF867C}">
              <a14:compatExt xmlns:a14="http://schemas.microsoft.com/office/drawing/2010/main" spid="_x0000_s100354"/>
            </a:ext>
            <a:ext uri="{FF2B5EF4-FFF2-40B4-BE49-F238E27FC236}">
              <a16:creationId xmlns:a16="http://schemas.microsoft.com/office/drawing/2014/main" id="{00000000-0008-0000-1000-0000028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0355" name="Check Box 3" hidden="1">
          <a:extLst>
            <a:ext uri="{63B3BB69-23CF-44E3-9099-C40C66FF867C}">
              <a14:compatExt xmlns:a14="http://schemas.microsoft.com/office/drawing/2010/main" spid="_x0000_s100355"/>
            </a:ext>
            <a:ext uri="{FF2B5EF4-FFF2-40B4-BE49-F238E27FC236}">
              <a16:creationId xmlns:a16="http://schemas.microsoft.com/office/drawing/2014/main" id="{00000000-0008-0000-1000-0000038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0356" name="Check Box 4" hidden="1">
          <a:extLst>
            <a:ext uri="{63B3BB69-23CF-44E3-9099-C40C66FF867C}">
              <a14:compatExt xmlns:a14="http://schemas.microsoft.com/office/drawing/2010/main" spid="_x0000_s100356"/>
            </a:ext>
            <a:ext uri="{FF2B5EF4-FFF2-40B4-BE49-F238E27FC236}">
              <a16:creationId xmlns:a16="http://schemas.microsoft.com/office/drawing/2014/main" id="{00000000-0008-0000-1000-0000048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1377" name="Check Box 1" hidden="1">
          <a:extLst>
            <a:ext uri="{63B3BB69-23CF-44E3-9099-C40C66FF867C}">
              <a14:compatExt xmlns:a14="http://schemas.microsoft.com/office/drawing/2010/main" spid="_x0000_s101377"/>
            </a:ext>
            <a:ext uri="{FF2B5EF4-FFF2-40B4-BE49-F238E27FC236}">
              <a16:creationId xmlns:a16="http://schemas.microsoft.com/office/drawing/2014/main" id="{00000000-0008-0000-1100-0000018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1378" name="Check Box 2" hidden="1">
          <a:extLst>
            <a:ext uri="{63B3BB69-23CF-44E3-9099-C40C66FF867C}">
              <a14:compatExt xmlns:a14="http://schemas.microsoft.com/office/drawing/2010/main" spid="_x0000_s101378"/>
            </a:ext>
            <a:ext uri="{FF2B5EF4-FFF2-40B4-BE49-F238E27FC236}">
              <a16:creationId xmlns:a16="http://schemas.microsoft.com/office/drawing/2014/main" id="{00000000-0008-0000-1100-0000028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1379" name="Check Box 3" hidden="1">
          <a:extLst>
            <a:ext uri="{63B3BB69-23CF-44E3-9099-C40C66FF867C}">
              <a14:compatExt xmlns:a14="http://schemas.microsoft.com/office/drawing/2010/main" spid="_x0000_s101379"/>
            </a:ext>
            <a:ext uri="{FF2B5EF4-FFF2-40B4-BE49-F238E27FC236}">
              <a16:creationId xmlns:a16="http://schemas.microsoft.com/office/drawing/2014/main" id="{00000000-0008-0000-1100-0000038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1380" name="Check Box 4" hidden="1">
          <a:extLst>
            <a:ext uri="{63B3BB69-23CF-44E3-9099-C40C66FF867C}">
              <a14:compatExt xmlns:a14="http://schemas.microsoft.com/office/drawing/2010/main" spid="_x0000_s101380"/>
            </a:ext>
            <a:ext uri="{FF2B5EF4-FFF2-40B4-BE49-F238E27FC236}">
              <a16:creationId xmlns:a16="http://schemas.microsoft.com/office/drawing/2014/main" id="{00000000-0008-0000-1100-0000048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2401" name="Check Box 1" hidden="1">
          <a:extLst>
            <a:ext uri="{63B3BB69-23CF-44E3-9099-C40C66FF867C}">
              <a14:compatExt xmlns:a14="http://schemas.microsoft.com/office/drawing/2010/main" spid="_x0000_s102401"/>
            </a:ext>
            <a:ext uri="{FF2B5EF4-FFF2-40B4-BE49-F238E27FC236}">
              <a16:creationId xmlns:a16="http://schemas.microsoft.com/office/drawing/2014/main" id="{00000000-0008-0000-1200-0000019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2402" name="Check Box 2" hidden="1">
          <a:extLst>
            <a:ext uri="{63B3BB69-23CF-44E3-9099-C40C66FF867C}">
              <a14:compatExt xmlns:a14="http://schemas.microsoft.com/office/drawing/2010/main" spid="_x0000_s102402"/>
            </a:ext>
            <a:ext uri="{FF2B5EF4-FFF2-40B4-BE49-F238E27FC236}">
              <a16:creationId xmlns:a16="http://schemas.microsoft.com/office/drawing/2014/main" id="{00000000-0008-0000-1200-0000029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2403" name="Check Box 3" hidden="1">
          <a:extLst>
            <a:ext uri="{63B3BB69-23CF-44E3-9099-C40C66FF867C}">
              <a14:compatExt xmlns:a14="http://schemas.microsoft.com/office/drawing/2010/main" spid="_x0000_s102403"/>
            </a:ext>
            <a:ext uri="{FF2B5EF4-FFF2-40B4-BE49-F238E27FC236}">
              <a16:creationId xmlns:a16="http://schemas.microsoft.com/office/drawing/2014/main" id="{00000000-0008-0000-1200-0000039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2404" name="Check Box 4" hidden="1">
          <a:extLst>
            <a:ext uri="{63B3BB69-23CF-44E3-9099-C40C66FF867C}">
              <a14:compatExt xmlns:a14="http://schemas.microsoft.com/office/drawing/2010/main" spid="_x0000_s102404"/>
            </a:ext>
            <a:ext uri="{FF2B5EF4-FFF2-40B4-BE49-F238E27FC236}">
              <a16:creationId xmlns:a16="http://schemas.microsoft.com/office/drawing/2014/main" id="{00000000-0008-0000-1200-0000049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3425" name="Check Box 1" hidden="1">
          <a:extLst>
            <a:ext uri="{63B3BB69-23CF-44E3-9099-C40C66FF867C}">
              <a14:compatExt xmlns:a14="http://schemas.microsoft.com/office/drawing/2010/main" spid="_x0000_s103425"/>
            </a:ext>
            <a:ext uri="{FF2B5EF4-FFF2-40B4-BE49-F238E27FC236}">
              <a16:creationId xmlns:a16="http://schemas.microsoft.com/office/drawing/2014/main" id="{00000000-0008-0000-1300-0000019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3426" name="Check Box 2" hidden="1">
          <a:extLst>
            <a:ext uri="{63B3BB69-23CF-44E3-9099-C40C66FF867C}">
              <a14:compatExt xmlns:a14="http://schemas.microsoft.com/office/drawing/2010/main" spid="_x0000_s103426"/>
            </a:ext>
            <a:ext uri="{FF2B5EF4-FFF2-40B4-BE49-F238E27FC236}">
              <a16:creationId xmlns:a16="http://schemas.microsoft.com/office/drawing/2014/main" id="{00000000-0008-0000-1300-0000029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3427" name="Check Box 3" hidden="1">
          <a:extLst>
            <a:ext uri="{63B3BB69-23CF-44E3-9099-C40C66FF867C}">
              <a14:compatExt xmlns:a14="http://schemas.microsoft.com/office/drawing/2010/main" spid="_x0000_s103427"/>
            </a:ext>
            <a:ext uri="{FF2B5EF4-FFF2-40B4-BE49-F238E27FC236}">
              <a16:creationId xmlns:a16="http://schemas.microsoft.com/office/drawing/2014/main" id="{00000000-0008-0000-1300-0000039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3428" name="Check Box 4" hidden="1">
          <a:extLst>
            <a:ext uri="{63B3BB69-23CF-44E3-9099-C40C66FF867C}">
              <a14:compatExt xmlns:a14="http://schemas.microsoft.com/office/drawing/2010/main" spid="_x0000_s103428"/>
            </a:ext>
            <a:ext uri="{FF2B5EF4-FFF2-40B4-BE49-F238E27FC236}">
              <a16:creationId xmlns:a16="http://schemas.microsoft.com/office/drawing/2014/main" id="{00000000-0008-0000-1300-0000049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4449" name="Check Box 1" hidden="1">
          <a:extLst>
            <a:ext uri="{63B3BB69-23CF-44E3-9099-C40C66FF867C}">
              <a14:compatExt xmlns:a14="http://schemas.microsoft.com/office/drawing/2010/main" spid="_x0000_s104449"/>
            </a:ext>
            <a:ext uri="{FF2B5EF4-FFF2-40B4-BE49-F238E27FC236}">
              <a16:creationId xmlns:a16="http://schemas.microsoft.com/office/drawing/2014/main" id="{00000000-0008-0000-1400-0000019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4450" name="Check Box 2" hidden="1">
          <a:extLst>
            <a:ext uri="{63B3BB69-23CF-44E3-9099-C40C66FF867C}">
              <a14:compatExt xmlns:a14="http://schemas.microsoft.com/office/drawing/2010/main" spid="_x0000_s104450"/>
            </a:ext>
            <a:ext uri="{FF2B5EF4-FFF2-40B4-BE49-F238E27FC236}">
              <a16:creationId xmlns:a16="http://schemas.microsoft.com/office/drawing/2014/main" id="{00000000-0008-0000-1400-0000029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4451" name="Check Box 3" hidden="1">
          <a:extLst>
            <a:ext uri="{63B3BB69-23CF-44E3-9099-C40C66FF867C}">
              <a14:compatExt xmlns:a14="http://schemas.microsoft.com/office/drawing/2010/main" spid="_x0000_s104451"/>
            </a:ext>
            <a:ext uri="{FF2B5EF4-FFF2-40B4-BE49-F238E27FC236}">
              <a16:creationId xmlns:a16="http://schemas.microsoft.com/office/drawing/2014/main" id="{00000000-0008-0000-1400-0000039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4452" name="Check Box 4" hidden="1">
          <a:extLst>
            <a:ext uri="{63B3BB69-23CF-44E3-9099-C40C66FF867C}">
              <a14:compatExt xmlns:a14="http://schemas.microsoft.com/office/drawing/2010/main" spid="_x0000_s104452"/>
            </a:ext>
            <a:ext uri="{FF2B5EF4-FFF2-40B4-BE49-F238E27FC236}">
              <a16:creationId xmlns:a16="http://schemas.microsoft.com/office/drawing/2014/main" id="{00000000-0008-0000-1400-0000049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5473" name="Check Box 1" hidden="1">
          <a:extLst>
            <a:ext uri="{63B3BB69-23CF-44E3-9099-C40C66FF867C}">
              <a14:compatExt xmlns:a14="http://schemas.microsoft.com/office/drawing/2010/main" spid="_x0000_s105473"/>
            </a:ext>
            <a:ext uri="{FF2B5EF4-FFF2-40B4-BE49-F238E27FC236}">
              <a16:creationId xmlns:a16="http://schemas.microsoft.com/office/drawing/2014/main" id="{00000000-0008-0000-1500-0000019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5474" name="Check Box 2" hidden="1">
          <a:extLst>
            <a:ext uri="{63B3BB69-23CF-44E3-9099-C40C66FF867C}">
              <a14:compatExt xmlns:a14="http://schemas.microsoft.com/office/drawing/2010/main" spid="_x0000_s105474"/>
            </a:ext>
            <a:ext uri="{FF2B5EF4-FFF2-40B4-BE49-F238E27FC236}">
              <a16:creationId xmlns:a16="http://schemas.microsoft.com/office/drawing/2014/main" id="{00000000-0008-0000-1500-0000029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5475" name="Check Box 3" hidden="1">
          <a:extLst>
            <a:ext uri="{63B3BB69-23CF-44E3-9099-C40C66FF867C}">
              <a14:compatExt xmlns:a14="http://schemas.microsoft.com/office/drawing/2010/main" spid="_x0000_s105475"/>
            </a:ext>
            <a:ext uri="{FF2B5EF4-FFF2-40B4-BE49-F238E27FC236}">
              <a16:creationId xmlns:a16="http://schemas.microsoft.com/office/drawing/2014/main" id="{00000000-0008-0000-1500-0000039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5476" name="Check Box 4" hidden="1">
          <a:extLst>
            <a:ext uri="{63B3BB69-23CF-44E3-9099-C40C66FF867C}">
              <a14:compatExt xmlns:a14="http://schemas.microsoft.com/office/drawing/2010/main" spid="_x0000_s105476"/>
            </a:ext>
            <a:ext uri="{FF2B5EF4-FFF2-40B4-BE49-F238E27FC236}">
              <a16:creationId xmlns:a16="http://schemas.microsoft.com/office/drawing/2014/main" id="{00000000-0008-0000-1500-0000049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6497" name="Check Box 1" hidden="1">
          <a:extLst>
            <a:ext uri="{63B3BB69-23CF-44E3-9099-C40C66FF867C}">
              <a14:compatExt xmlns:a14="http://schemas.microsoft.com/office/drawing/2010/main" spid="_x0000_s106497"/>
            </a:ext>
            <a:ext uri="{FF2B5EF4-FFF2-40B4-BE49-F238E27FC236}">
              <a16:creationId xmlns:a16="http://schemas.microsoft.com/office/drawing/2014/main" id="{00000000-0008-0000-1600-000001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6498" name="Check Box 2" hidden="1">
          <a:extLst>
            <a:ext uri="{63B3BB69-23CF-44E3-9099-C40C66FF867C}">
              <a14:compatExt xmlns:a14="http://schemas.microsoft.com/office/drawing/2010/main" spid="_x0000_s106498"/>
            </a:ext>
            <a:ext uri="{FF2B5EF4-FFF2-40B4-BE49-F238E27FC236}">
              <a16:creationId xmlns:a16="http://schemas.microsoft.com/office/drawing/2014/main" id="{00000000-0008-0000-1600-000002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6499" name="Check Box 3" hidden="1">
          <a:extLst>
            <a:ext uri="{63B3BB69-23CF-44E3-9099-C40C66FF867C}">
              <a14:compatExt xmlns:a14="http://schemas.microsoft.com/office/drawing/2010/main" spid="_x0000_s106499"/>
            </a:ext>
            <a:ext uri="{FF2B5EF4-FFF2-40B4-BE49-F238E27FC236}">
              <a16:creationId xmlns:a16="http://schemas.microsoft.com/office/drawing/2014/main" id="{00000000-0008-0000-1600-000003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6500" name="Check Box 4" hidden="1">
          <a:extLst>
            <a:ext uri="{63B3BB69-23CF-44E3-9099-C40C66FF867C}">
              <a14:compatExt xmlns:a14="http://schemas.microsoft.com/office/drawing/2010/main" spid="_x0000_s106500"/>
            </a:ext>
            <a:ext uri="{FF2B5EF4-FFF2-40B4-BE49-F238E27FC236}">
              <a16:creationId xmlns:a16="http://schemas.microsoft.com/office/drawing/2014/main" id="{00000000-0008-0000-1600-000004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89089" name="Check Box 1" hidden="1">
          <a:extLst>
            <a:ext uri="{63B3BB69-23CF-44E3-9099-C40C66FF867C}">
              <a14:compatExt xmlns:a14="http://schemas.microsoft.com/office/drawing/2010/main" spid="_x0000_s89089"/>
            </a:ext>
            <a:ext uri="{FF2B5EF4-FFF2-40B4-BE49-F238E27FC236}">
              <a16:creationId xmlns:a16="http://schemas.microsoft.com/office/drawing/2014/main" id="{00000000-0008-0000-0500-0000015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89090" name="Check Box 2" hidden="1">
          <a:extLst>
            <a:ext uri="{63B3BB69-23CF-44E3-9099-C40C66FF867C}">
              <a14:compatExt xmlns:a14="http://schemas.microsoft.com/office/drawing/2010/main" spid="_x0000_s89090"/>
            </a:ext>
            <a:ext uri="{FF2B5EF4-FFF2-40B4-BE49-F238E27FC236}">
              <a16:creationId xmlns:a16="http://schemas.microsoft.com/office/drawing/2014/main" id="{00000000-0008-0000-0500-0000025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89091" name="Check Box 3" hidden="1">
          <a:extLst>
            <a:ext uri="{63B3BB69-23CF-44E3-9099-C40C66FF867C}">
              <a14:compatExt xmlns:a14="http://schemas.microsoft.com/office/drawing/2010/main" spid="_x0000_s89091"/>
            </a:ext>
            <a:ext uri="{FF2B5EF4-FFF2-40B4-BE49-F238E27FC236}">
              <a16:creationId xmlns:a16="http://schemas.microsoft.com/office/drawing/2014/main" id="{00000000-0008-0000-0500-0000035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89092" name="Check Box 4" hidden="1">
          <a:extLst>
            <a:ext uri="{63B3BB69-23CF-44E3-9099-C40C66FF867C}">
              <a14:compatExt xmlns:a14="http://schemas.microsoft.com/office/drawing/2010/main" spid="_x0000_s89092"/>
            </a:ext>
            <a:ext uri="{FF2B5EF4-FFF2-40B4-BE49-F238E27FC236}">
              <a16:creationId xmlns:a16="http://schemas.microsoft.com/office/drawing/2014/main" id="{00000000-0008-0000-0500-0000045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7521" name="Check Box 1" hidden="1">
          <a:extLst>
            <a:ext uri="{63B3BB69-23CF-44E3-9099-C40C66FF867C}">
              <a14:compatExt xmlns:a14="http://schemas.microsoft.com/office/drawing/2010/main" spid="_x0000_s107521"/>
            </a:ext>
            <a:ext uri="{FF2B5EF4-FFF2-40B4-BE49-F238E27FC236}">
              <a16:creationId xmlns:a16="http://schemas.microsoft.com/office/drawing/2014/main" id="{00000000-0008-0000-1700-000001A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7522" name="Check Box 2" hidden="1">
          <a:extLst>
            <a:ext uri="{63B3BB69-23CF-44E3-9099-C40C66FF867C}">
              <a14:compatExt xmlns:a14="http://schemas.microsoft.com/office/drawing/2010/main" spid="_x0000_s107522"/>
            </a:ext>
            <a:ext uri="{FF2B5EF4-FFF2-40B4-BE49-F238E27FC236}">
              <a16:creationId xmlns:a16="http://schemas.microsoft.com/office/drawing/2014/main" id="{00000000-0008-0000-1700-000002A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7523" name="Check Box 3" hidden="1">
          <a:extLst>
            <a:ext uri="{63B3BB69-23CF-44E3-9099-C40C66FF867C}">
              <a14:compatExt xmlns:a14="http://schemas.microsoft.com/office/drawing/2010/main" spid="_x0000_s107523"/>
            </a:ext>
            <a:ext uri="{FF2B5EF4-FFF2-40B4-BE49-F238E27FC236}">
              <a16:creationId xmlns:a16="http://schemas.microsoft.com/office/drawing/2014/main" id="{00000000-0008-0000-1700-000003A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7524" name="Check Box 4" hidden="1">
          <a:extLst>
            <a:ext uri="{63B3BB69-23CF-44E3-9099-C40C66FF867C}">
              <a14:compatExt xmlns:a14="http://schemas.microsoft.com/office/drawing/2010/main" spid="_x0000_s107524"/>
            </a:ext>
            <a:ext uri="{FF2B5EF4-FFF2-40B4-BE49-F238E27FC236}">
              <a16:creationId xmlns:a16="http://schemas.microsoft.com/office/drawing/2014/main" id="{00000000-0008-0000-1700-000004A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8545" name="Check Box 1" hidden="1">
          <a:extLst>
            <a:ext uri="{63B3BB69-23CF-44E3-9099-C40C66FF867C}">
              <a14:compatExt xmlns:a14="http://schemas.microsoft.com/office/drawing/2010/main" spid="_x0000_s108545"/>
            </a:ext>
            <a:ext uri="{FF2B5EF4-FFF2-40B4-BE49-F238E27FC236}">
              <a16:creationId xmlns:a16="http://schemas.microsoft.com/office/drawing/2014/main" id="{00000000-0008-0000-1800-000001A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8546" name="Check Box 2" hidden="1">
          <a:extLst>
            <a:ext uri="{63B3BB69-23CF-44E3-9099-C40C66FF867C}">
              <a14:compatExt xmlns:a14="http://schemas.microsoft.com/office/drawing/2010/main" spid="_x0000_s108546"/>
            </a:ext>
            <a:ext uri="{FF2B5EF4-FFF2-40B4-BE49-F238E27FC236}">
              <a16:creationId xmlns:a16="http://schemas.microsoft.com/office/drawing/2014/main" id="{00000000-0008-0000-1800-000002A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8547" name="Check Box 3" hidden="1">
          <a:extLst>
            <a:ext uri="{63B3BB69-23CF-44E3-9099-C40C66FF867C}">
              <a14:compatExt xmlns:a14="http://schemas.microsoft.com/office/drawing/2010/main" spid="_x0000_s108547"/>
            </a:ext>
            <a:ext uri="{FF2B5EF4-FFF2-40B4-BE49-F238E27FC236}">
              <a16:creationId xmlns:a16="http://schemas.microsoft.com/office/drawing/2014/main" id="{00000000-0008-0000-1800-000003A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8548" name="Check Box 4" hidden="1">
          <a:extLst>
            <a:ext uri="{63B3BB69-23CF-44E3-9099-C40C66FF867C}">
              <a14:compatExt xmlns:a14="http://schemas.microsoft.com/office/drawing/2010/main" spid="_x0000_s108548"/>
            </a:ext>
            <a:ext uri="{FF2B5EF4-FFF2-40B4-BE49-F238E27FC236}">
              <a16:creationId xmlns:a16="http://schemas.microsoft.com/office/drawing/2014/main" id="{00000000-0008-0000-1800-000004A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09569" name="Check Box 1" hidden="1">
          <a:extLst>
            <a:ext uri="{63B3BB69-23CF-44E3-9099-C40C66FF867C}">
              <a14:compatExt xmlns:a14="http://schemas.microsoft.com/office/drawing/2010/main" spid="_x0000_s109569"/>
            </a:ext>
            <a:ext uri="{FF2B5EF4-FFF2-40B4-BE49-F238E27FC236}">
              <a16:creationId xmlns:a16="http://schemas.microsoft.com/office/drawing/2014/main" id="{00000000-0008-0000-1900-000001A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09570" name="Check Box 2" hidden="1">
          <a:extLst>
            <a:ext uri="{63B3BB69-23CF-44E3-9099-C40C66FF867C}">
              <a14:compatExt xmlns:a14="http://schemas.microsoft.com/office/drawing/2010/main" spid="_x0000_s109570"/>
            </a:ext>
            <a:ext uri="{FF2B5EF4-FFF2-40B4-BE49-F238E27FC236}">
              <a16:creationId xmlns:a16="http://schemas.microsoft.com/office/drawing/2014/main" id="{00000000-0008-0000-1900-000002A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09571" name="Check Box 3" hidden="1">
          <a:extLst>
            <a:ext uri="{63B3BB69-23CF-44E3-9099-C40C66FF867C}">
              <a14:compatExt xmlns:a14="http://schemas.microsoft.com/office/drawing/2010/main" spid="_x0000_s109571"/>
            </a:ext>
            <a:ext uri="{FF2B5EF4-FFF2-40B4-BE49-F238E27FC236}">
              <a16:creationId xmlns:a16="http://schemas.microsoft.com/office/drawing/2014/main" id="{00000000-0008-0000-1900-000003A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09572" name="Check Box 4" hidden="1">
          <a:extLst>
            <a:ext uri="{63B3BB69-23CF-44E3-9099-C40C66FF867C}">
              <a14:compatExt xmlns:a14="http://schemas.microsoft.com/office/drawing/2010/main" spid="_x0000_s109572"/>
            </a:ext>
            <a:ext uri="{FF2B5EF4-FFF2-40B4-BE49-F238E27FC236}">
              <a16:creationId xmlns:a16="http://schemas.microsoft.com/office/drawing/2014/main" id="{00000000-0008-0000-1900-000004A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10593" name="Check Box 1" hidden="1">
          <a:extLst>
            <a:ext uri="{63B3BB69-23CF-44E3-9099-C40C66FF867C}">
              <a14:compatExt xmlns:a14="http://schemas.microsoft.com/office/drawing/2010/main" spid="_x0000_s110593"/>
            </a:ext>
            <a:ext uri="{FF2B5EF4-FFF2-40B4-BE49-F238E27FC236}">
              <a16:creationId xmlns:a16="http://schemas.microsoft.com/office/drawing/2014/main" id="{00000000-0008-0000-1A00-000001B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10594" name="Check Box 2" hidden="1">
          <a:extLst>
            <a:ext uri="{63B3BB69-23CF-44E3-9099-C40C66FF867C}">
              <a14:compatExt xmlns:a14="http://schemas.microsoft.com/office/drawing/2010/main" spid="_x0000_s110594"/>
            </a:ext>
            <a:ext uri="{FF2B5EF4-FFF2-40B4-BE49-F238E27FC236}">
              <a16:creationId xmlns:a16="http://schemas.microsoft.com/office/drawing/2014/main" id="{00000000-0008-0000-1A00-000002B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10595" name="Check Box 3" hidden="1">
          <a:extLst>
            <a:ext uri="{63B3BB69-23CF-44E3-9099-C40C66FF867C}">
              <a14:compatExt xmlns:a14="http://schemas.microsoft.com/office/drawing/2010/main" spid="_x0000_s110595"/>
            </a:ext>
            <a:ext uri="{FF2B5EF4-FFF2-40B4-BE49-F238E27FC236}">
              <a16:creationId xmlns:a16="http://schemas.microsoft.com/office/drawing/2014/main" id="{00000000-0008-0000-1A00-000003B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10596" name="Check Box 4" hidden="1">
          <a:extLst>
            <a:ext uri="{63B3BB69-23CF-44E3-9099-C40C66FF867C}">
              <a14:compatExt xmlns:a14="http://schemas.microsoft.com/office/drawing/2010/main" spid="_x0000_s110596"/>
            </a:ext>
            <a:ext uri="{FF2B5EF4-FFF2-40B4-BE49-F238E27FC236}">
              <a16:creationId xmlns:a16="http://schemas.microsoft.com/office/drawing/2014/main" id="{00000000-0008-0000-1A00-000004B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11617" name="Check Box 1" hidden="1">
          <a:extLst>
            <a:ext uri="{63B3BB69-23CF-44E3-9099-C40C66FF867C}">
              <a14:compatExt xmlns:a14="http://schemas.microsoft.com/office/drawing/2010/main" spid="_x0000_s111617"/>
            </a:ext>
            <a:ext uri="{FF2B5EF4-FFF2-40B4-BE49-F238E27FC236}">
              <a16:creationId xmlns:a16="http://schemas.microsoft.com/office/drawing/2014/main" id="{00000000-0008-0000-1B00-000001B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11618" name="Check Box 2" hidden="1">
          <a:extLst>
            <a:ext uri="{63B3BB69-23CF-44E3-9099-C40C66FF867C}">
              <a14:compatExt xmlns:a14="http://schemas.microsoft.com/office/drawing/2010/main" spid="_x0000_s111618"/>
            </a:ext>
            <a:ext uri="{FF2B5EF4-FFF2-40B4-BE49-F238E27FC236}">
              <a16:creationId xmlns:a16="http://schemas.microsoft.com/office/drawing/2014/main" id="{00000000-0008-0000-1B00-000002B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11619" name="Check Box 3" hidden="1">
          <a:extLst>
            <a:ext uri="{63B3BB69-23CF-44E3-9099-C40C66FF867C}">
              <a14:compatExt xmlns:a14="http://schemas.microsoft.com/office/drawing/2010/main" spid="_x0000_s111619"/>
            </a:ext>
            <a:ext uri="{FF2B5EF4-FFF2-40B4-BE49-F238E27FC236}">
              <a16:creationId xmlns:a16="http://schemas.microsoft.com/office/drawing/2014/main" id="{00000000-0008-0000-1B00-000003B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11620" name="Check Box 4" hidden="1">
          <a:extLst>
            <a:ext uri="{63B3BB69-23CF-44E3-9099-C40C66FF867C}">
              <a14:compatExt xmlns:a14="http://schemas.microsoft.com/office/drawing/2010/main" spid="_x0000_s111620"/>
            </a:ext>
            <a:ext uri="{FF2B5EF4-FFF2-40B4-BE49-F238E27FC236}">
              <a16:creationId xmlns:a16="http://schemas.microsoft.com/office/drawing/2014/main" id="{00000000-0008-0000-1B00-000004B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12641" name="Check Box 1" hidden="1">
          <a:extLst>
            <a:ext uri="{63B3BB69-23CF-44E3-9099-C40C66FF867C}">
              <a14:compatExt xmlns:a14="http://schemas.microsoft.com/office/drawing/2010/main" spid="_x0000_s112641"/>
            </a:ext>
            <a:ext uri="{FF2B5EF4-FFF2-40B4-BE49-F238E27FC236}">
              <a16:creationId xmlns:a16="http://schemas.microsoft.com/office/drawing/2014/main" id="{00000000-0008-0000-1C00-000001B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12642" name="Check Box 2" hidden="1">
          <a:extLst>
            <a:ext uri="{63B3BB69-23CF-44E3-9099-C40C66FF867C}">
              <a14:compatExt xmlns:a14="http://schemas.microsoft.com/office/drawing/2010/main" spid="_x0000_s112642"/>
            </a:ext>
            <a:ext uri="{FF2B5EF4-FFF2-40B4-BE49-F238E27FC236}">
              <a16:creationId xmlns:a16="http://schemas.microsoft.com/office/drawing/2014/main" id="{00000000-0008-0000-1C00-000002B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12643" name="Check Box 3" hidden="1">
          <a:extLst>
            <a:ext uri="{63B3BB69-23CF-44E3-9099-C40C66FF867C}">
              <a14:compatExt xmlns:a14="http://schemas.microsoft.com/office/drawing/2010/main" spid="_x0000_s112643"/>
            </a:ext>
            <a:ext uri="{FF2B5EF4-FFF2-40B4-BE49-F238E27FC236}">
              <a16:creationId xmlns:a16="http://schemas.microsoft.com/office/drawing/2014/main" id="{00000000-0008-0000-1C00-000003B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12644" name="Check Box 4" hidden="1">
          <a:extLst>
            <a:ext uri="{63B3BB69-23CF-44E3-9099-C40C66FF867C}">
              <a14:compatExt xmlns:a14="http://schemas.microsoft.com/office/drawing/2010/main" spid="_x0000_s112644"/>
            </a:ext>
            <a:ext uri="{FF2B5EF4-FFF2-40B4-BE49-F238E27FC236}">
              <a16:creationId xmlns:a16="http://schemas.microsoft.com/office/drawing/2014/main" id="{00000000-0008-0000-1C00-000004B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13665" name="Check Box 1" hidden="1">
          <a:extLst>
            <a:ext uri="{63B3BB69-23CF-44E3-9099-C40C66FF867C}">
              <a14:compatExt xmlns:a14="http://schemas.microsoft.com/office/drawing/2010/main" spid="_x0000_s113665"/>
            </a:ext>
            <a:ext uri="{FF2B5EF4-FFF2-40B4-BE49-F238E27FC236}">
              <a16:creationId xmlns:a16="http://schemas.microsoft.com/office/drawing/2014/main" id="{00000000-0008-0000-1D00-000001B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13666" name="Check Box 2" hidden="1">
          <a:extLst>
            <a:ext uri="{63B3BB69-23CF-44E3-9099-C40C66FF867C}">
              <a14:compatExt xmlns:a14="http://schemas.microsoft.com/office/drawing/2010/main" spid="_x0000_s113666"/>
            </a:ext>
            <a:ext uri="{FF2B5EF4-FFF2-40B4-BE49-F238E27FC236}">
              <a16:creationId xmlns:a16="http://schemas.microsoft.com/office/drawing/2014/main" id="{00000000-0008-0000-1D00-000002B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13667" name="Check Box 3" hidden="1">
          <a:extLst>
            <a:ext uri="{63B3BB69-23CF-44E3-9099-C40C66FF867C}">
              <a14:compatExt xmlns:a14="http://schemas.microsoft.com/office/drawing/2010/main" spid="_x0000_s113667"/>
            </a:ext>
            <a:ext uri="{FF2B5EF4-FFF2-40B4-BE49-F238E27FC236}">
              <a16:creationId xmlns:a16="http://schemas.microsoft.com/office/drawing/2014/main" id="{00000000-0008-0000-1D00-000003B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13668" name="Check Box 4" hidden="1">
          <a:extLst>
            <a:ext uri="{63B3BB69-23CF-44E3-9099-C40C66FF867C}">
              <a14:compatExt xmlns:a14="http://schemas.microsoft.com/office/drawing/2010/main" spid="_x0000_s113668"/>
            </a:ext>
            <a:ext uri="{FF2B5EF4-FFF2-40B4-BE49-F238E27FC236}">
              <a16:creationId xmlns:a16="http://schemas.microsoft.com/office/drawing/2014/main" id="{00000000-0008-0000-1D00-000004B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114689" name="Check Box 1" hidden="1">
          <a:extLst>
            <a:ext uri="{63B3BB69-23CF-44E3-9099-C40C66FF867C}">
              <a14:compatExt xmlns:a14="http://schemas.microsoft.com/office/drawing/2010/main" spid="_x0000_s114689"/>
            </a:ext>
            <a:ext uri="{FF2B5EF4-FFF2-40B4-BE49-F238E27FC236}">
              <a16:creationId xmlns:a16="http://schemas.microsoft.com/office/drawing/2014/main" id="{00000000-0008-0000-1E00-000001C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114690" name="Check Box 2" hidden="1">
          <a:extLst>
            <a:ext uri="{63B3BB69-23CF-44E3-9099-C40C66FF867C}">
              <a14:compatExt xmlns:a14="http://schemas.microsoft.com/office/drawing/2010/main" spid="_x0000_s114690"/>
            </a:ext>
            <a:ext uri="{FF2B5EF4-FFF2-40B4-BE49-F238E27FC236}">
              <a16:creationId xmlns:a16="http://schemas.microsoft.com/office/drawing/2014/main" id="{00000000-0008-0000-1E00-000002C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114691" name="Check Box 3" hidden="1">
          <a:extLst>
            <a:ext uri="{63B3BB69-23CF-44E3-9099-C40C66FF867C}">
              <a14:compatExt xmlns:a14="http://schemas.microsoft.com/office/drawing/2010/main" spid="_x0000_s114691"/>
            </a:ext>
            <a:ext uri="{FF2B5EF4-FFF2-40B4-BE49-F238E27FC236}">
              <a16:creationId xmlns:a16="http://schemas.microsoft.com/office/drawing/2014/main" id="{00000000-0008-0000-1E00-000003C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114692" name="Check Box 4" hidden="1">
          <a:extLst>
            <a:ext uri="{63B3BB69-23CF-44E3-9099-C40C66FF867C}">
              <a14:compatExt xmlns:a14="http://schemas.microsoft.com/office/drawing/2010/main" spid="_x0000_s114692"/>
            </a:ext>
            <a:ext uri="{FF2B5EF4-FFF2-40B4-BE49-F238E27FC236}">
              <a16:creationId xmlns:a16="http://schemas.microsoft.com/office/drawing/2014/main" id="{00000000-0008-0000-1E00-000004C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0113" name="Check Box 1" hidden="1">
          <a:extLst>
            <a:ext uri="{63B3BB69-23CF-44E3-9099-C40C66FF867C}">
              <a14:compatExt xmlns:a14="http://schemas.microsoft.com/office/drawing/2010/main" spid="_x0000_s90113"/>
            </a:ext>
            <a:ext uri="{FF2B5EF4-FFF2-40B4-BE49-F238E27FC236}">
              <a16:creationId xmlns:a16="http://schemas.microsoft.com/office/drawing/2014/main" id="{00000000-0008-0000-0600-0000016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0114" name="Check Box 2" hidden="1">
          <a:extLst>
            <a:ext uri="{63B3BB69-23CF-44E3-9099-C40C66FF867C}">
              <a14:compatExt xmlns:a14="http://schemas.microsoft.com/office/drawing/2010/main" spid="_x0000_s90114"/>
            </a:ext>
            <a:ext uri="{FF2B5EF4-FFF2-40B4-BE49-F238E27FC236}">
              <a16:creationId xmlns:a16="http://schemas.microsoft.com/office/drawing/2014/main" id="{00000000-0008-0000-0600-0000026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0115" name="Check Box 3" hidden="1">
          <a:extLst>
            <a:ext uri="{63B3BB69-23CF-44E3-9099-C40C66FF867C}">
              <a14:compatExt xmlns:a14="http://schemas.microsoft.com/office/drawing/2010/main" spid="_x0000_s90115"/>
            </a:ext>
            <a:ext uri="{FF2B5EF4-FFF2-40B4-BE49-F238E27FC236}">
              <a16:creationId xmlns:a16="http://schemas.microsoft.com/office/drawing/2014/main" id="{00000000-0008-0000-0600-0000036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0116" name="Check Box 4" hidden="1">
          <a:extLst>
            <a:ext uri="{63B3BB69-23CF-44E3-9099-C40C66FF867C}">
              <a14:compatExt xmlns:a14="http://schemas.microsoft.com/office/drawing/2010/main" spid="_x0000_s90116"/>
            </a:ext>
            <a:ext uri="{FF2B5EF4-FFF2-40B4-BE49-F238E27FC236}">
              <a16:creationId xmlns:a16="http://schemas.microsoft.com/office/drawing/2014/main" id="{00000000-0008-0000-0600-0000046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1137" name="Check Box 1" hidden="1">
          <a:extLst>
            <a:ext uri="{63B3BB69-23CF-44E3-9099-C40C66FF867C}">
              <a14:compatExt xmlns:a14="http://schemas.microsoft.com/office/drawing/2010/main" spid="_x0000_s91137"/>
            </a:ext>
            <a:ext uri="{FF2B5EF4-FFF2-40B4-BE49-F238E27FC236}">
              <a16:creationId xmlns:a16="http://schemas.microsoft.com/office/drawing/2014/main" id="{00000000-0008-0000-0700-0000016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1138" name="Check Box 2" hidden="1">
          <a:extLst>
            <a:ext uri="{63B3BB69-23CF-44E3-9099-C40C66FF867C}">
              <a14:compatExt xmlns:a14="http://schemas.microsoft.com/office/drawing/2010/main" spid="_x0000_s91138"/>
            </a:ext>
            <a:ext uri="{FF2B5EF4-FFF2-40B4-BE49-F238E27FC236}">
              <a16:creationId xmlns:a16="http://schemas.microsoft.com/office/drawing/2014/main" id="{00000000-0008-0000-0700-0000026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1139" name="Check Box 3" hidden="1">
          <a:extLst>
            <a:ext uri="{63B3BB69-23CF-44E3-9099-C40C66FF867C}">
              <a14:compatExt xmlns:a14="http://schemas.microsoft.com/office/drawing/2010/main" spid="_x0000_s91139"/>
            </a:ext>
            <a:ext uri="{FF2B5EF4-FFF2-40B4-BE49-F238E27FC236}">
              <a16:creationId xmlns:a16="http://schemas.microsoft.com/office/drawing/2014/main" id="{00000000-0008-0000-0700-0000036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1140" name="Check Box 4" hidden="1">
          <a:extLst>
            <a:ext uri="{63B3BB69-23CF-44E3-9099-C40C66FF867C}">
              <a14:compatExt xmlns:a14="http://schemas.microsoft.com/office/drawing/2010/main" spid="_x0000_s91140"/>
            </a:ext>
            <a:ext uri="{FF2B5EF4-FFF2-40B4-BE49-F238E27FC236}">
              <a16:creationId xmlns:a16="http://schemas.microsoft.com/office/drawing/2014/main" id="{00000000-0008-0000-0700-0000046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2161" name="Check Box 1" hidden="1">
          <a:extLst>
            <a:ext uri="{63B3BB69-23CF-44E3-9099-C40C66FF867C}">
              <a14:compatExt xmlns:a14="http://schemas.microsoft.com/office/drawing/2010/main"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2162" name="Check Box 2" hidden="1">
          <a:extLst>
            <a:ext uri="{63B3BB69-23CF-44E3-9099-C40C66FF867C}">
              <a14:compatExt xmlns:a14="http://schemas.microsoft.com/office/drawing/2010/main"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2163" name="Check Box 3" hidden="1">
          <a:extLst>
            <a:ext uri="{63B3BB69-23CF-44E3-9099-C40C66FF867C}">
              <a14:compatExt xmlns:a14="http://schemas.microsoft.com/office/drawing/2010/main"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2164" name="Check Box 4" hidden="1">
          <a:extLst>
            <a:ext uri="{63B3BB69-23CF-44E3-9099-C40C66FF867C}">
              <a14:compatExt xmlns:a14="http://schemas.microsoft.com/office/drawing/2010/main" spid="_x0000_s92164"/>
            </a:ext>
            <a:ext uri="{FF2B5EF4-FFF2-40B4-BE49-F238E27FC236}">
              <a16:creationId xmlns:a16="http://schemas.microsoft.com/office/drawing/2014/main" id="{00000000-0008-0000-0800-000004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3185" name="Check Box 1" hidden="1">
          <a:extLst>
            <a:ext uri="{63B3BB69-23CF-44E3-9099-C40C66FF867C}">
              <a14:compatExt xmlns:a14="http://schemas.microsoft.com/office/drawing/2010/main" spid="_x0000_s93185"/>
            </a:ext>
            <a:ext uri="{FF2B5EF4-FFF2-40B4-BE49-F238E27FC236}">
              <a16:creationId xmlns:a16="http://schemas.microsoft.com/office/drawing/2014/main" id="{00000000-0008-0000-0900-0000016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3186" name="Check Box 2" hidden="1">
          <a:extLst>
            <a:ext uri="{63B3BB69-23CF-44E3-9099-C40C66FF867C}">
              <a14:compatExt xmlns:a14="http://schemas.microsoft.com/office/drawing/2010/main" spid="_x0000_s93186"/>
            </a:ext>
            <a:ext uri="{FF2B5EF4-FFF2-40B4-BE49-F238E27FC236}">
              <a16:creationId xmlns:a16="http://schemas.microsoft.com/office/drawing/2014/main" id="{00000000-0008-0000-0900-0000026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3187" name="Check Box 3" hidden="1">
          <a:extLst>
            <a:ext uri="{63B3BB69-23CF-44E3-9099-C40C66FF867C}">
              <a14:compatExt xmlns:a14="http://schemas.microsoft.com/office/drawing/2010/main" spid="_x0000_s93187"/>
            </a:ext>
            <a:ext uri="{FF2B5EF4-FFF2-40B4-BE49-F238E27FC236}">
              <a16:creationId xmlns:a16="http://schemas.microsoft.com/office/drawing/2014/main" id="{00000000-0008-0000-0900-0000036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3188" name="Check Box 4" hidden="1">
          <a:extLst>
            <a:ext uri="{63B3BB69-23CF-44E3-9099-C40C66FF867C}">
              <a14:compatExt xmlns:a14="http://schemas.microsoft.com/office/drawing/2010/main" spid="_x0000_s93188"/>
            </a:ext>
            <a:ext uri="{FF2B5EF4-FFF2-40B4-BE49-F238E27FC236}">
              <a16:creationId xmlns:a16="http://schemas.microsoft.com/office/drawing/2014/main" id="{00000000-0008-0000-0900-0000046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4209" name="Check Box 1" hidden="1">
          <a:extLst>
            <a:ext uri="{63B3BB69-23CF-44E3-9099-C40C66FF867C}">
              <a14:compatExt xmlns:a14="http://schemas.microsoft.com/office/drawing/2010/main" spid="_x0000_s94209"/>
            </a:ext>
            <a:ext uri="{FF2B5EF4-FFF2-40B4-BE49-F238E27FC236}">
              <a16:creationId xmlns:a16="http://schemas.microsoft.com/office/drawing/2014/main" id="{00000000-0008-0000-0A00-0000017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4210" name="Check Box 2" hidden="1">
          <a:extLst>
            <a:ext uri="{63B3BB69-23CF-44E3-9099-C40C66FF867C}">
              <a14:compatExt xmlns:a14="http://schemas.microsoft.com/office/drawing/2010/main" spid="_x0000_s94210"/>
            </a:ext>
            <a:ext uri="{FF2B5EF4-FFF2-40B4-BE49-F238E27FC236}">
              <a16:creationId xmlns:a16="http://schemas.microsoft.com/office/drawing/2014/main" id="{00000000-0008-0000-0A00-0000027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4211" name="Check Box 3" hidden="1">
          <a:extLst>
            <a:ext uri="{63B3BB69-23CF-44E3-9099-C40C66FF867C}">
              <a14:compatExt xmlns:a14="http://schemas.microsoft.com/office/drawing/2010/main" spid="_x0000_s94211"/>
            </a:ext>
            <a:ext uri="{FF2B5EF4-FFF2-40B4-BE49-F238E27FC236}">
              <a16:creationId xmlns:a16="http://schemas.microsoft.com/office/drawing/2014/main" id="{00000000-0008-0000-0A00-0000037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4212" name="Check Box 4" hidden="1">
          <a:extLst>
            <a:ext uri="{63B3BB69-23CF-44E3-9099-C40C66FF867C}">
              <a14:compatExt xmlns:a14="http://schemas.microsoft.com/office/drawing/2010/main" spid="_x0000_s94212"/>
            </a:ext>
            <a:ext uri="{FF2B5EF4-FFF2-40B4-BE49-F238E27FC236}">
              <a16:creationId xmlns:a16="http://schemas.microsoft.com/office/drawing/2014/main" id="{00000000-0008-0000-0A00-0000047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5233" name="Check Box 1" hidden="1">
          <a:extLst>
            <a:ext uri="{63B3BB69-23CF-44E3-9099-C40C66FF867C}">
              <a14:compatExt xmlns:a14="http://schemas.microsoft.com/office/drawing/2010/main" spid="_x0000_s95233"/>
            </a:ext>
            <a:ext uri="{FF2B5EF4-FFF2-40B4-BE49-F238E27FC236}">
              <a16:creationId xmlns:a16="http://schemas.microsoft.com/office/drawing/2014/main" id="{00000000-0008-0000-0B00-000001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5234" name="Check Box 2" hidden="1">
          <a:extLst>
            <a:ext uri="{63B3BB69-23CF-44E3-9099-C40C66FF867C}">
              <a14:compatExt xmlns:a14="http://schemas.microsoft.com/office/drawing/2010/main" spid="_x0000_s95234"/>
            </a:ext>
            <a:ext uri="{FF2B5EF4-FFF2-40B4-BE49-F238E27FC236}">
              <a16:creationId xmlns:a16="http://schemas.microsoft.com/office/drawing/2014/main" id="{00000000-0008-0000-0B00-000002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5235" name="Check Box 3" hidden="1">
          <a:extLst>
            <a:ext uri="{63B3BB69-23CF-44E3-9099-C40C66FF867C}">
              <a14:compatExt xmlns:a14="http://schemas.microsoft.com/office/drawing/2010/main" spid="_x0000_s95235"/>
            </a:ext>
            <a:ext uri="{FF2B5EF4-FFF2-40B4-BE49-F238E27FC236}">
              <a16:creationId xmlns:a16="http://schemas.microsoft.com/office/drawing/2014/main" id="{00000000-0008-0000-0B00-000003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5236" name="Check Box 4" hidden="1">
          <a:extLst>
            <a:ext uri="{63B3BB69-23CF-44E3-9099-C40C66FF867C}">
              <a14:compatExt xmlns:a14="http://schemas.microsoft.com/office/drawing/2010/main" spid="_x0000_s95236"/>
            </a:ext>
            <a:ext uri="{FF2B5EF4-FFF2-40B4-BE49-F238E27FC236}">
              <a16:creationId xmlns:a16="http://schemas.microsoft.com/office/drawing/2014/main" id="{00000000-0008-0000-0B00-000004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885825</xdr:colOff>
      <xdr:row>20</xdr:row>
      <xdr:rowOff>133350</xdr:rowOff>
    </xdr:from>
    <xdr:to>
      <xdr:col>5</xdr:col>
      <xdr:colOff>304800</xdr:colOff>
      <xdr:row>20</xdr:row>
      <xdr:rowOff>371475</xdr:rowOff>
    </xdr:to>
    <xdr:sp macro="" textlink="">
      <xdr:nvSpPr>
        <xdr:cNvPr id="96257" name="Check Box 1" hidden="1">
          <a:extLst>
            <a:ext uri="{63B3BB69-23CF-44E3-9099-C40C66FF867C}">
              <a14:compatExt xmlns:a14="http://schemas.microsoft.com/office/drawing/2010/main" spid="_x0000_s96257"/>
            </a:ext>
            <a:ext uri="{FF2B5EF4-FFF2-40B4-BE49-F238E27FC236}">
              <a16:creationId xmlns:a16="http://schemas.microsoft.com/office/drawing/2014/main" id="{00000000-0008-0000-0C00-0000017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21</xdr:row>
      <xdr:rowOff>142875</xdr:rowOff>
    </xdr:from>
    <xdr:to>
      <xdr:col>5</xdr:col>
      <xdr:colOff>323850</xdr:colOff>
      <xdr:row>21</xdr:row>
      <xdr:rowOff>381000</xdr:rowOff>
    </xdr:to>
    <xdr:sp macro="" textlink="">
      <xdr:nvSpPr>
        <xdr:cNvPr id="96258" name="Check Box 2" hidden="1">
          <a:extLst>
            <a:ext uri="{63B3BB69-23CF-44E3-9099-C40C66FF867C}">
              <a14:compatExt xmlns:a14="http://schemas.microsoft.com/office/drawing/2010/main" spid="_x0000_s96258"/>
            </a:ext>
            <a:ext uri="{FF2B5EF4-FFF2-40B4-BE49-F238E27FC236}">
              <a16:creationId xmlns:a16="http://schemas.microsoft.com/office/drawing/2014/main" id="{00000000-0008-0000-0C00-0000027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33</xdr:row>
      <xdr:rowOff>133350</xdr:rowOff>
    </xdr:from>
    <xdr:to>
      <xdr:col>5</xdr:col>
      <xdr:colOff>285750</xdr:colOff>
      <xdr:row>33</xdr:row>
      <xdr:rowOff>342900</xdr:rowOff>
    </xdr:to>
    <xdr:sp macro="" textlink="">
      <xdr:nvSpPr>
        <xdr:cNvPr id="96259" name="Check Box 3" hidden="1">
          <a:extLst>
            <a:ext uri="{63B3BB69-23CF-44E3-9099-C40C66FF867C}">
              <a14:compatExt xmlns:a14="http://schemas.microsoft.com/office/drawing/2010/main" spid="_x0000_s96259"/>
            </a:ext>
            <a:ext uri="{FF2B5EF4-FFF2-40B4-BE49-F238E27FC236}">
              <a16:creationId xmlns:a16="http://schemas.microsoft.com/office/drawing/2014/main" id="{00000000-0008-0000-0C00-0000037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885825</xdr:colOff>
      <xdr:row>34</xdr:row>
      <xdr:rowOff>142875</xdr:rowOff>
    </xdr:from>
    <xdr:to>
      <xdr:col>5</xdr:col>
      <xdr:colOff>276225</xdr:colOff>
      <xdr:row>34</xdr:row>
      <xdr:rowOff>342900</xdr:rowOff>
    </xdr:to>
    <xdr:sp macro="" textlink="">
      <xdr:nvSpPr>
        <xdr:cNvPr id="96260" name="Check Box 4" hidden="1">
          <a:extLst>
            <a:ext uri="{63B3BB69-23CF-44E3-9099-C40C66FF867C}">
              <a14:compatExt xmlns:a14="http://schemas.microsoft.com/office/drawing/2010/main" spid="_x0000_s96260"/>
            </a:ext>
            <a:ext uri="{FF2B5EF4-FFF2-40B4-BE49-F238E27FC236}">
              <a16:creationId xmlns:a16="http://schemas.microsoft.com/office/drawing/2014/main" id="{00000000-0008-0000-0C00-0000047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339587</xdr:colOff>
      <xdr:row>1</xdr:row>
      <xdr:rowOff>57977</xdr:rowOff>
    </xdr:from>
    <xdr:to>
      <xdr:col>1</xdr:col>
      <xdr:colOff>1177390</xdr:colOff>
      <xdr:row>8</xdr:row>
      <xdr:rowOff>82826</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262" y="105602"/>
          <a:ext cx="837803" cy="12059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_Holidays" displayName="Tbl_Holidays" ref="O36:P49" totalsRowShown="0" headerRowDxfId="596">
  <autoFilter ref="O36:P49" xr:uid="{00000000-0009-0000-0100-000002000000}"/>
  <tableColumns count="2">
    <tableColumn id="1" xr3:uid="{00000000-0010-0000-0000-000001000000}" name="Date" dataDxfId="595"/>
    <tableColumn id="2" xr3:uid="{00000000-0010-0000-0000-000002000000}" name="Type" dataDxfId="59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30"/>
  <sheetViews>
    <sheetView topLeftCell="A13" workbookViewId="0">
      <selection activeCell="A30" sqref="A30"/>
    </sheetView>
  </sheetViews>
  <sheetFormatPr defaultRowHeight="12.75"/>
  <cols>
    <col min="1" max="1" width="13.140625" style="11" customWidth="1"/>
    <col min="2" max="2" width="67.140625" style="6" customWidth="1"/>
    <col min="3" max="16384" width="9.140625" style="10"/>
  </cols>
  <sheetData>
    <row r="1" spans="1:2">
      <c r="A1" s="9">
        <v>37044</v>
      </c>
      <c r="B1" s="6" t="s">
        <v>0</v>
      </c>
    </row>
    <row r="2" spans="1:2" ht="132">
      <c r="A2" s="9">
        <v>37063</v>
      </c>
      <c r="B2" s="5" t="s">
        <v>1</v>
      </c>
    </row>
    <row r="3" spans="1:2" ht="48">
      <c r="A3" s="9">
        <v>37064</v>
      </c>
      <c r="B3" s="5" t="s">
        <v>2</v>
      </c>
    </row>
    <row r="4" spans="1:2" ht="24">
      <c r="A4" s="9">
        <v>37126</v>
      </c>
      <c r="B4" s="5" t="s">
        <v>3</v>
      </c>
    </row>
    <row r="5" spans="1:2" ht="36">
      <c r="A5" s="9">
        <v>37263</v>
      </c>
      <c r="B5" s="5" t="s">
        <v>4</v>
      </c>
    </row>
    <row r="6" spans="1:2" s="6" customFormat="1" ht="24">
      <c r="A6" s="8">
        <v>37420</v>
      </c>
      <c r="B6" s="5" t="s">
        <v>5</v>
      </c>
    </row>
    <row r="7" spans="1:2" s="6" customFormat="1" ht="24">
      <c r="A7" s="8">
        <v>37421</v>
      </c>
      <c r="B7" s="5" t="s">
        <v>6</v>
      </c>
    </row>
    <row r="8" spans="1:2" s="6" customFormat="1" ht="24">
      <c r="A8" s="8">
        <v>37663</v>
      </c>
      <c r="B8" s="5" t="s">
        <v>7</v>
      </c>
    </row>
    <row r="9" spans="1:2" s="6" customFormat="1" ht="12">
      <c r="A9" s="8">
        <v>37783</v>
      </c>
      <c r="B9" s="7" t="s">
        <v>8</v>
      </c>
    </row>
    <row r="10" spans="1:2" s="6" customFormat="1" ht="12">
      <c r="A10" s="8">
        <v>37824</v>
      </c>
      <c r="B10" s="7" t="s">
        <v>9</v>
      </c>
    </row>
    <row r="11" spans="1:2" s="6" customFormat="1" ht="24">
      <c r="A11" s="8">
        <v>37970</v>
      </c>
      <c r="B11" s="5" t="s">
        <v>10</v>
      </c>
    </row>
    <row r="12" spans="1:2" s="6" customFormat="1" ht="36">
      <c r="A12" s="8">
        <v>38140</v>
      </c>
      <c r="B12" s="5" t="s">
        <v>11</v>
      </c>
    </row>
    <row r="13" spans="1:2" s="6" customFormat="1" ht="12">
      <c r="A13" s="8">
        <v>38148</v>
      </c>
      <c r="B13" s="5" t="s">
        <v>12</v>
      </c>
    </row>
    <row r="14" spans="1:2" s="6" customFormat="1" ht="36">
      <c r="A14" s="8">
        <v>38496</v>
      </c>
      <c r="B14" s="5" t="s">
        <v>13</v>
      </c>
    </row>
    <row r="15" spans="1:2" s="6" customFormat="1" ht="12">
      <c r="A15" s="8">
        <v>38496</v>
      </c>
      <c r="B15" s="5" t="s">
        <v>14</v>
      </c>
    </row>
    <row r="16" spans="1:2" ht="24">
      <c r="A16" s="8">
        <v>38512</v>
      </c>
      <c r="B16" s="5" t="s">
        <v>15</v>
      </c>
    </row>
    <row r="17" spans="1:2" ht="24">
      <c r="A17" s="8">
        <v>38894</v>
      </c>
      <c r="B17" s="5" t="s">
        <v>16</v>
      </c>
    </row>
    <row r="18" spans="1:2" ht="36">
      <c r="A18" s="8">
        <v>38895</v>
      </c>
      <c r="B18" s="5" t="s">
        <v>17</v>
      </c>
    </row>
    <row r="19" spans="1:2">
      <c r="A19" s="8">
        <v>38905</v>
      </c>
      <c r="B19" s="5" t="s">
        <v>18</v>
      </c>
    </row>
    <row r="20" spans="1:2">
      <c r="A20" s="8">
        <v>39223</v>
      </c>
      <c r="B20" s="5" t="s">
        <v>19</v>
      </c>
    </row>
    <row r="21" spans="1:2">
      <c r="A21" s="8">
        <v>39315</v>
      </c>
      <c r="B21" s="5" t="s">
        <v>20</v>
      </c>
    </row>
    <row r="22" spans="1:2">
      <c r="A22" s="8">
        <v>39588</v>
      </c>
      <c r="B22" s="5" t="s">
        <v>21</v>
      </c>
    </row>
    <row r="23" spans="1:2">
      <c r="A23" s="8">
        <v>39959</v>
      </c>
      <c r="B23" s="5" t="s">
        <v>22</v>
      </c>
    </row>
    <row r="24" spans="1:2">
      <c r="A24" s="8">
        <v>40330</v>
      </c>
      <c r="B24" s="5" t="s">
        <v>23</v>
      </c>
    </row>
    <row r="25" spans="1:2">
      <c r="A25" s="8">
        <v>40672</v>
      </c>
      <c r="B25" s="5" t="s">
        <v>24</v>
      </c>
    </row>
    <row r="26" spans="1:2">
      <c r="A26" s="8">
        <v>41068</v>
      </c>
      <c r="B26" s="5" t="s">
        <v>25</v>
      </c>
    </row>
    <row r="27" spans="1:2">
      <c r="A27" s="8">
        <v>41423</v>
      </c>
      <c r="B27" s="5" t="s">
        <v>26</v>
      </c>
    </row>
    <row r="28" spans="1:2">
      <c r="A28" s="8">
        <v>41786</v>
      </c>
      <c r="B28" s="5" t="s">
        <v>27</v>
      </c>
    </row>
    <row r="29" spans="1:2" ht="72">
      <c r="A29" s="8">
        <v>42683</v>
      </c>
      <c r="B29" s="5" t="s">
        <v>28</v>
      </c>
    </row>
    <row r="30" spans="1:2" ht="72">
      <c r="A30" s="8">
        <v>42901</v>
      </c>
      <c r="B30" s="5" t="s">
        <v>29</v>
      </c>
    </row>
  </sheetData>
  <sheetProtection algorithmName="SHA-512" hashValue="/rIVmNAR9qruXBzwJhkgjPmdJvKQGGiNWG7M/nUtO388vQAGHWvyArXa8YQNSsLQjZhEF1JHNylQwE38jhpVlw==" saltValue="4ZGv9Or0O6/8vlDF0Q3cCg==" spinCount="100000" sheet="1" objects="1" scenarios="1"/>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2D73"/>
    <pageSetUpPr autoPageBreaks="0" fitToPage="1"/>
  </sheetPr>
  <dimension ref="A1:O68"/>
  <sheetViews>
    <sheetView showGridLines="0" topLeftCell="A22"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6</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43721</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43728</v>
      </c>
      <c r="E8" s="181"/>
      <c r="F8" s="181"/>
      <c r="G8" s="176" t="s">
        <v>128</v>
      </c>
      <c r="H8" s="176"/>
      <c r="I8" s="102" t="str">
        <f>CONCATENATE(TEXT(LOOKUP(I4,PayPeriod,DueDate),"mmmm dd, yyyy")," ",LOOKUP(I4,PayPeriod,DueDateNote))</f>
        <v>September 16,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August 31,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43708</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43709</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HOLIDAY</v>
      </c>
      <c r="C16" s="40">
        <f>+LOOKUP(I4,PayPeriod,Week1MondayDate)</f>
        <v>43710</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43711</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43712</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43713</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43714</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September 07,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43715</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43716</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43717</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43718</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43719</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43720</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43721</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hrVjZVnpz/Do1YOfsEWUK0CSGqUEe26W8AUSTImbMer0gxa/dBj2Yt/y4+rxqu2cukA98UOup7lp/64z9Ob0fQ==" saltValue="eRWsvbzZ3cLnvptw4jtsag=="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483" priority="20" stopIfTrue="1">
      <formula>OR($B14="HOLIDAY",$B14="COLLEGE CLOSED")</formula>
    </cfRule>
  </conditionalFormatting>
  <conditionalFormatting sqref="B27:C33 J27:K33">
    <cfRule type="expression" dxfId="482" priority="19" stopIfTrue="1">
      <formula>OR($B27="HOLIDAY",$B27="COLLEGE CLOSED")</formula>
    </cfRule>
  </conditionalFormatting>
  <conditionalFormatting sqref="C23">
    <cfRule type="expression" dxfId="481" priority="18" stopIfTrue="1">
      <formula>$M$21&gt;0</formula>
    </cfRule>
  </conditionalFormatting>
  <conditionalFormatting sqref="B21:B23">
    <cfRule type="expression" dxfId="480" priority="21" stopIfTrue="1">
      <formula>M$21&gt;0</formula>
    </cfRule>
  </conditionalFormatting>
  <conditionalFormatting sqref="F21:F22">
    <cfRule type="expression" dxfId="479" priority="17" stopIfTrue="1">
      <formula>$M$21&gt;0</formula>
    </cfRule>
  </conditionalFormatting>
  <conditionalFormatting sqref="F25:K25">
    <cfRule type="expression" dxfId="478" priority="16" stopIfTrue="1">
      <formula>$K25&gt;0</formula>
    </cfRule>
  </conditionalFormatting>
  <conditionalFormatting sqref="F12:K12">
    <cfRule type="expression" dxfId="477" priority="15" stopIfTrue="1">
      <formula>$K12&gt;0</formula>
    </cfRule>
  </conditionalFormatting>
  <conditionalFormatting sqref="B34:B36">
    <cfRule type="expression" dxfId="476" priority="14" stopIfTrue="1">
      <formula>$M$34&gt;0</formula>
    </cfRule>
  </conditionalFormatting>
  <conditionalFormatting sqref="F34:F35">
    <cfRule type="expression" dxfId="475" priority="13" stopIfTrue="1">
      <formula>$M$34&gt;0</formula>
    </cfRule>
  </conditionalFormatting>
  <conditionalFormatting sqref="J37:K37">
    <cfRule type="expression" dxfId="474" priority="12" stopIfTrue="1">
      <formula>$K$37&gt;0</formula>
    </cfRule>
  </conditionalFormatting>
  <conditionalFormatting sqref="C36">
    <cfRule type="expression" dxfId="473" priority="11" stopIfTrue="1">
      <formula>$M$34&gt;0</formula>
    </cfRule>
  </conditionalFormatting>
  <conditionalFormatting sqref="D27:I33 D14:I20">
    <cfRule type="cellIs" dxfId="472" priority="10" stopIfTrue="1" operator="equal">
      <formula>0</formula>
    </cfRule>
  </conditionalFormatting>
  <conditionalFormatting sqref="E21">
    <cfRule type="expression" dxfId="471" priority="9" stopIfTrue="1">
      <formula>$F$21&lt;&gt;""</formula>
    </cfRule>
  </conditionalFormatting>
  <conditionalFormatting sqref="E34">
    <cfRule type="expression" dxfId="470" priority="8" stopIfTrue="1">
      <formula>$F$34&lt;&gt;""</formula>
    </cfRule>
  </conditionalFormatting>
  <conditionalFormatting sqref="C38">
    <cfRule type="cellIs" dxfId="469" priority="7" operator="notEqual">
      <formula>""</formula>
    </cfRule>
  </conditionalFormatting>
  <conditionalFormatting sqref="C39">
    <cfRule type="cellIs" dxfId="468" priority="6" operator="notEqual">
      <formula>""</formula>
    </cfRule>
  </conditionalFormatting>
  <conditionalFormatting sqref="B38">
    <cfRule type="expression" dxfId="467" priority="5">
      <formula>OR(C38&lt;&gt;"",C39&lt;&gt;"",G39&lt;&gt;"")</formula>
    </cfRule>
  </conditionalFormatting>
  <conditionalFormatting sqref="E39">
    <cfRule type="cellIs" dxfId="466" priority="4" operator="notEqual">
      <formula>""</formula>
    </cfRule>
  </conditionalFormatting>
  <conditionalFormatting sqref="G38">
    <cfRule type="cellIs" dxfId="465" priority="3" operator="notEqual">
      <formula>""</formula>
    </cfRule>
  </conditionalFormatting>
  <conditionalFormatting sqref="G39">
    <cfRule type="cellIs" dxfId="464" priority="2" operator="notEqual">
      <formula>""</formula>
    </cfRule>
  </conditionalFormatting>
  <conditionalFormatting sqref="I39">
    <cfRule type="cellIs" dxfId="463" priority="1" operator="notEqual">
      <formula>""</formula>
    </cfRule>
  </conditionalFormatting>
  <conditionalFormatting sqref="B39">
    <cfRule type="expression" dxfId="462" priority="22">
      <formula>OR(C39&lt;&gt;"",C40&lt;&gt;"",#REF!&lt;&gt;"")</formula>
    </cfRule>
  </conditionalFormatting>
  <dataValidations count="1">
    <dataValidation type="time" allowBlank="1" showErrorMessage="1" errorTitle="Oops!" error="Enter a time later than 12:00 AM and before 11:59 PM." sqref="D14:I20 D27:I33" xr:uid="{00000000-0002-0000-09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7</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43735</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43742</v>
      </c>
      <c r="E8" s="181"/>
      <c r="F8" s="181"/>
      <c r="G8" s="176" t="s">
        <v>128</v>
      </c>
      <c r="H8" s="176"/>
      <c r="I8" s="102" t="str">
        <f>CONCATENATE(TEXT(LOOKUP(I4,PayPeriod,DueDate),"mmmm dd, yyyy")," ",LOOKUP(I4,PayPeriod,DueDateNote))</f>
        <v>September 30,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September 14,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43722</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43723</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43724</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43725</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43726</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43727</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43728</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September 21,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43729</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43730</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43731</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43732</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43733</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43734</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43735</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BnpTNDeDhd5yyXaqXC4YBntXFIcHIzTj+Ph9tvo9dO1/AKEzCFpasHaTxTgu6aGKGATz55gROQ6F5W8RYM2o4Q==" saltValue="wiCdWy2DZa7uzb75JrMS2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461" priority="20" stopIfTrue="1">
      <formula>OR($B14="HOLIDAY",$B14="COLLEGE CLOSED")</formula>
    </cfRule>
  </conditionalFormatting>
  <conditionalFormatting sqref="B27:C33 J27:K33">
    <cfRule type="expression" dxfId="460" priority="19" stopIfTrue="1">
      <formula>OR($B27="HOLIDAY",$B27="COLLEGE CLOSED")</formula>
    </cfRule>
  </conditionalFormatting>
  <conditionalFormatting sqref="C23">
    <cfRule type="expression" dxfId="459" priority="18" stopIfTrue="1">
      <formula>$M$21&gt;0</formula>
    </cfRule>
  </conditionalFormatting>
  <conditionalFormatting sqref="B21:B23">
    <cfRule type="expression" dxfId="458" priority="21" stopIfTrue="1">
      <formula>M$21&gt;0</formula>
    </cfRule>
  </conditionalFormatting>
  <conditionalFormatting sqref="F21:F22">
    <cfRule type="expression" dxfId="457" priority="17" stopIfTrue="1">
      <formula>$M$21&gt;0</formula>
    </cfRule>
  </conditionalFormatting>
  <conditionalFormatting sqref="F25:K25">
    <cfRule type="expression" dxfId="456" priority="16" stopIfTrue="1">
      <formula>$K25&gt;0</formula>
    </cfRule>
  </conditionalFormatting>
  <conditionalFormatting sqref="F12:K12">
    <cfRule type="expression" dxfId="455" priority="15" stopIfTrue="1">
      <formula>$K12&gt;0</formula>
    </cfRule>
  </conditionalFormatting>
  <conditionalFormatting sqref="B34:B36">
    <cfRule type="expression" dxfId="454" priority="14" stopIfTrue="1">
      <formula>$M$34&gt;0</formula>
    </cfRule>
  </conditionalFormatting>
  <conditionalFormatting sqref="F34:F35">
    <cfRule type="expression" dxfId="453" priority="13" stopIfTrue="1">
      <formula>$M$34&gt;0</formula>
    </cfRule>
  </conditionalFormatting>
  <conditionalFormatting sqref="J37:K37">
    <cfRule type="expression" dxfId="452" priority="12" stopIfTrue="1">
      <formula>$K$37&gt;0</formula>
    </cfRule>
  </conditionalFormatting>
  <conditionalFormatting sqref="C36">
    <cfRule type="expression" dxfId="451" priority="11" stopIfTrue="1">
      <formula>$M$34&gt;0</formula>
    </cfRule>
  </conditionalFormatting>
  <conditionalFormatting sqref="D27:I33 D14:I20">
    <cfRule type="cellIs" dxfId="450" priority="10" stopIfTrue="1" operator="equal">
      <formula>0</formula>
    </cfRule>
  </conditionalFormatting>
  <conditionalFormatting sqref="E21">
    <cfRule type="expression" dxfId="449" priority="9" stopIfTrue="1">
      <formula>$F$21&lt;&gt;""</formula>
    </cfRule>
  </conditionalFormatting>
  <conditionalFormatting sqref="E34">
    <cfRule type="expression" dxfId="448" priority="8" stopIfTrue="1">
      <formula>$F$34&lt;&gt;""</formula>
    </cfRule>
  </conditionalFormatting>
  <conditionalFormatting sqref="C38">
    <cfRule type="cellIs" dxfId="447" priority="7" operator="notEqual">
      <formula>""</formula>
    </cfRule>
  </conditionalFormatting>
  <conditionalFormatting sqref="C39">
    <cfRule type="cellIs" dxfId="446" priority="6" operator="notEqual">
      <formula>""</formula>
    </cfRule>
  </conditionalFormatting>
  <conditionalFormatting sqref="B38">
    <cfRule type="expression" dxfId="445" priority="5">
      <formula>OR(C38&lt;&gt;"",C39&lt;&gt;"",G39&lt;&gt;"")</formula>
    </cfRule>
  </conditionalFormatting>
  <conditionalFormatting sqref="E39">
    <cfRule type="cellIs" dxfId="444" priority="4" operator="notEqual">
      <formula>""</formula>
    </cfRule>
  </conditionalFormatting>
  <conditionalFormatting sqref="G38">
    <cfRule type="cellIs" dxfId="443" priority="3" operator="notEqual">
      <formula>""</formula>
    </cfRule>
  </conditionalFormatting>
  <conditionalFormatting sqref="G39">
    <cfRule type="cellIs" dxfId="442" priority="2" operator="notEqual">
      <formula>""</formula>
    </cfRule>
  </conditionalFormatting>
  <conditionalFormatting sqref="I39">
    <cfRule type="cellIs" dxfId="441" priority="1" operator="notEqual">
      <formula>""</formula>
    </cfRule>
  </conditionalFormatting>
  <conditionalFormatting sqref="B39">
    <cfRule type="expression" dxfId="440" priority="22">
      <formula>OR(C39&lt;&gt;"",C40&lt;&gt;"",#REF!&lt;&gt;"")</formula>
    </cfRule>
  </conditionalFormatting>
  <dataValidations count="1">
    <dataValidation type="time" allowBlank="1" showErrorMessage="1" errorTitle="Oops!" error="Enter a time later than 12:00 AM and before 11:59 PM." sqref="D14:I20 D27:I33" xr:uid="{00000000-0002-0000-0A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8</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43749</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43756</v>
      </c>
      <c r="E8" s="181"/>
      <c r="F8" s="181"/>
      <c r="G8" s="176" t="s">
        <v>128</v>
      </c>
      <c r="H8" s="176"/>
      <c r="I8" s="102" t="str">
        <f>CONCATENATE(TEXT(LOOKUP(I4,PayPeriod,DueDate),"mmmm dd, yyyy")," ",LOOKUP(I4,PayPeriod,DueDateNote))</f>
        <v>October 14,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September 28,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43736</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43737</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43738</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43739</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43740</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43741</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43742</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October 05,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43743</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43744</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43745</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43746</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43747</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43748</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43749</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nZJqOJPvdqllvK+Eb9l53+bCuCILsicfFXZjLZleKvMiHyyZyappHsGgKme/rykbrXCdK5L6IHgmXbltw0Pxhg==" saltValue="dXX7B8uMFYgQuMEDFZ0UG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439" priority="20" stopIfTrue="1">
      <formula>OR($B14="HOLIDAY",$B14="COLLEGE CLOSED")</formula>
    </cfRule>
  </conditionalFormatting>
  <conditionalFormatting sqref="B27:C33 J27:K33">
    <cfRule type="expression" dxfId="438" priority="19" stopIfTrue="1">
      <formula>OR($B27="HOLIDAY",$B27="COLLEGE CLOSED")</formula>
    </cfRule>
  </conditionalFormatting>
  <conditionalFormatting sqref="C23">
    <cfRule type="expression" dxfId="437" priority="18" stopIfTrue="1">
      <formula>$M$21&gt;0</formula>
    </cfRule>
  </conditionalFormatting>
  <conditionalFormatting sqref="B21:B23">
    <cfRule type="expression" dxfId="436" priority="21" stopIfTrue="1">
      <formula>M$21&gt;0</formula>
    </cfRule>
  </conditionalFormatting>
  <conditionalFormatting sqref="F21:F22">
    <cfRule type="expression" dxfId="435" priority="17" stopIfTrue="1">
      <formula>$M$21&gt;0</formula>
    </cfRule>
  </conditionalFormatting>
  <conditionalFormatting sqref="F25:K25">
    <cfRule type="expression" dxfId="434" priority="16" stopIfTrue="1">
      <formula>$K25&gt;0</formula>
    </cfRule>
  </conditionalFormatting>
  <conditionalFormatting sqref="F12:K12">
    <cfRule type="expression" dxfId="433" priority="15" stopIfTrue="1">
      <formula>$K12&gt;0</formula>
    </cfRule>
  </conditionalFormatting>
  <conditionalFormatting sqref="B34:B36">
    <cfRule type="expression" dxfId="432" priority="14" stopIfTrue="1">
      <formula>$M$34&gt;0</formula>
    </cfRule>
  </conditionalFormatting>
  <conditionalFormatting sqref="F34:F35">
    <cfRule type="expression" dxfId="431" priority="13" stopIfTrue="1">
      <formula>$M$34&gt;0</formula>
    </cfRule>
  </conditionalFormatting>
  <conditionalFormatting sqref="J37:K37">
    <cfRule type="expression" dxfId="430" priority="12" stopIfTrue="1">
      <formula>$K$37&gt;0</formula>
    </cfRule>
  </conditionalFormatting>
  <conditionalFormatting sqref="C36">
    <cfRule type="expression" dxfId="429" priority="11" stopIfTrue="1">
      <formula>$M$34&gt;0</formula>
    </cfRule>
  </conditionalFormatting>
  <conditionalFormatting sqref="D27:I33 D14:I20">
    <cfRule type="cellIs" dxfId="428" priority="10" stopIfTrue="1" operator="equal">
      <formula>0</formula>
    </cfRule>
  </conditionalFormatting>
  <conditionalFormatting sqref="E21">
    <cfRule type="expression" dxfId="427" priority="9" stopIfTrue="1">
      <formula>$F$21&lt;&gt;""</formula>
    </cfRule>
  </conditionalFormatting>
  <conditionalFormatting sqref="E34">
    <cfRule type="expression" dxfId="426" priority="8" stopIfTrue="1">
      <formula>$F$34&lt;&gt;""</formula>
    </cfRule>
  </conditionalFormatting>
  <conditionalFormatting sqref="C38">
    <cfRule type="cellIs" dxfId="425" priority="7" operator="notEqual">
      <formula>""</formula>
    </cfRule>
  </conditionalFormatting>
  <conditionalFormatting sqref="C39">
    <cfRule type="cellIs" dxfId="424" priority="6" operator="notEqual">
      <formula>""</formula>
    </cfRule>
  </conditionalFormatting>
  <conditionalFormatting sqref="B38">
    <cfRule type="expression" dxfId="423" priority="5">
      <formula>OR(C38&lt;&gt;"",C39&lt;&gt;"",G39&lt;&gt;"")</formula>
    </cfRule>
  </conditionalFormatting>
  <conditionalFormatting sqref="E39">
    <cfRule type="cellIs" dxfId="422" priority="4" operator="notEqual">
      <formula>""</formula>
    </cfRule>
  </conditionalFormatting>
  <conditionalFormatting sqref="G38">
    <cfRule type="cellIs" dxfId="421" priority="3" operator="notEqual">
      <formula>""</formula>
    </cfRule>
  </conditionalFormatting>
  <conditionalFormatting sqref="G39">
    <cfRule type="cellIs" dxfId="420" priority="2" operator="notEqual">
      <formula>""</formula>
    </cfRule>
  </conditionalFormatting>
  <conditionalFormatting sqref="I39">
    <cfRule type="cellIs" dxfId="419" priority="1" operator="notEqual">
      <formula>""</formula>
    </cfRule>
  </conditionalFormatting>
  <conditionalFormatting sqref="B39">
    <cfRule type="expression" dxfId="418" priority="22">
      <formula>OR(C39&lt;&gt;"",C40&lt;&gt;"",#REF!&lt;&gt;"")</formula>
    </cfRule>
  </conditionalFormatting>
  <dataValidations count="1">
    <dataValidation type="time" allowBlank="1" showErrorMessage="1" errorTitle="Oops!" error="Enter a time later than 12:00 AM and before 11:59 PM." sqref="D14:I20 D27:I33" xr:uid="{00000000-0002-0000-0B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9</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43763</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43770</v>
      </c>
      <c r="E8" s="181"/>
      <c r="F8" s="181"/>
      <c r="G8" s="176" t="s">
        <v>128</v>
      </c>
      <c r="H8" s="176"/>
      <c r="I8" s="102" t="str">
        <f>CONCATENATE(TEXT(LOOKUP(I4,PayPeriod,DueDate),"mmmm dd, yyyy")," ",LOOKUP(I4,PayPeriod,DueDateNote))</f>
        <v>October 28,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October 12,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43750</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43751</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43752</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43753</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43754</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43755</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43756</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October 19,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43757</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43758</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43759</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43760</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43761</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43762</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43763</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VBFY5gUNGSOM3MB3buFQvyz4z0NWnX42kRTOaDbIUM/arxCEJqXs6b2i9hKh7iyHGAuHuJ+Inz/Tdo6wB91bgA==" saltValue="XtmIbe5l3MrI3JtEuBceKA=="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417" priority="20" stopIfTrue="1">
      <formula>OR($B14="HOLIDAY",$B14="COLLEGE CLOSED")</formula>
    </cfRule>
  </conditionalFormatting>
  <conditionalFormatting sqref="B27:C33 J27:K33">
    <cfRule type="expression" dxfId="416" priority="19" stopIfTrue="1">
      <formula>OR($B27="HOLIDAY",$B27="COLLEGE CLOSED")</formula>
    </cfRule>
  </conditionalFormatting>
  <conditionalFormatting sqref="C23">
    <cfRule type="expression" dxfId="415" priority="18" stopIfTrue="1">
      <formula>$M$21&gt;0</formula>
    </cfRule>
  </conditionalFormatting>
  <conditionalFormatting sqref="B21:B23">
    <cfRule type="expression" dxfId="414" priority="21" stopIfTrue="1">
      <formula>M$21&gt;0</formula>
    </cfRule>
  </conditionalFormatting>
  <conditionalFormatting sqref="F21:F22">
    <cfRule type="expression" dxfId="413" priority="17" stopIfTrue="1">
      <formula>$M$21&gt;0</formula>
    </cfRule>
  </conditionalFormatting>
  <conditionalFormatting sqref="F25:K25">
    <cfRule type="expression" dxfId="412" priority="16" stopIfTrue="1">
      <formula>$K25&gt;0</formula>
    </cfRule>
  </conditionalFormatting>
  <conditionalFormatting sqref="F12:K12">
    <cfRule type="expression" dxfId="411" priority="15" stopIfTrue="1">
      <formula>$K12&gt;0</formula>
    </cfRule>
  </conditionalFormatting>
  <conditionalFormatting sqref="B34:B36">
    <cfRule type="expression" dxfId="410" priority="14" stopIfTrue="1">
      <formula>$M$34&gt;0</formula>
    </cfRule>
  </conditionalFormatting>
  <conditionalFormatting sqref="F34:F35">
    <cfRule type="expression" dxfId="409" priority="13" stopIfTrue="1">
      <formula>$M$34&gt;0</formula>
    </cfRule>
  </conditionalFormatting>
  <conditionalFormatting sqref="J37:K37">
    <cfRule type="expression" dxfId="408" priority="12" stopIfTrue="1">
      <formula>$K$37&gt;0</formula>
    </cfRule>
  </conditionalFormatting>
  <conditionalFormatting sqref="C36">
    <cfRule type="expression" dxfId="407" priority="11" stopIfTrue="1">
      <formula>$M$34&gt;0</formula>
    </cfRule>
  </conditionalFormatting>
  <conditionalFormatting sqref="D27:I33 D14:I20">
    <cfRule type="cellIs" dxfId="406" priority="10" stopIfTrue="1" operator="equal">
      <formula>0</formula>
    </cfRule>
  </conditionalFormatting>
  <conditionalFormatting sqref="E21">
    <cfRule type="expression" dxfId="405" priority="9" stopIfTrue="1">
      <formula>$F$21&lt;&gt;""</formula>
    </cfRule>
  </conditionalFormatting>
  <conditionalFormatting sqref="E34">
    <cfRule type="expression" dxfId="404" priority="8" stopIfTrue="1">
      <formula>$F$34&lt;&gt;""</formula>
    </cfRule>
  </conditionalFormatting>
  <conditionalFormatting sqref="C38">
    <cfRule type="cellIs" dxfId="403" priority="7" operator="notEqual">
      <formula>""</formula>
    </cfRule>
  </conditionalFormatting>
  <conditionalFormatting sqref="C39">
    <cfRule type="cellIs" dxfId="402" priority="6" operator="notEqual">
      <formula>""</formula>
    </cfRule>
  </conditionalFormatting>
  <conditionalFormatting sqref="B38">
    <cfRule type="expression" dxfId="401" priority="5">
      <formula>OR(C38&lt;&gt;"",C39&lt;&gt;"",G39&lt;&gt;"")</formula>
    </cfRule>
  </conditionalFormatting>
  <conditionalFormatting sqref="E39">
    <cfRule type="cellIs" dxfId="400" priority="4" operator="notEqual">
      <formula>""</formula>
    </cfRule>
  </conditionalFormatting>
  <conditionalFormatting sqref="G38">
    <cfRule type="cellIs" dxfId="399" priority="3" operator="notEqual">
      <formula>""</formula>
    </cfRule>
  </conditionalFormatting>
  <conditionalFormatting sqref="G39">
    <cfRule type="cellIs" dxfId="398" priority="2" operator="notEqual">
      <formula>""</formula>
    </cfRule>
  </conditionalFormatting>
  <conditionalFormatting sqref="I39">
    <cfRule type="cellIs" dxfId="397" priority="1" operator="notEqual">
      <formula>""</formula>
    </cfRule>
  </conditionalFormatting>
  <conditionalFormatting sqref="B39">
    <cfRule type="expression" dxfId="396" priority="22">
      <formula>OR(C39&lt;&gt;"",C40&lt;&gt;"",#REF!&lt;&gt;"")</formula>
    </cfRule>
  </conditionalFormatting>
  <dataValidations count="1">
    <dataValidation type="time" allowBlank="1" showErrorMessage="1" errorTitle="Oops!" error="Enter a time later than 12:00 AM and before 11:59 PM." sqref="D14:I20 D27:I33" xr:uid="{00000000-0002-0000-0C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10</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43777</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43784</v>
      </c>
      <c r="E8" s="181"/>
      <c r="F8" s="181"/>
      <c r="G8" s="176" t="s">
        <v>128</v>
      </c>
      <c r="H8" s="176"/>
      <c r="I8" s="102" t="str">
        <f>CONCATENATE(TEXT(LOOKUP(I4,PayPeriod,DueDate),"mmmm dd, yyyy")," ",LOOKUP(I4,PayPeriod,DueDateNote))</f>
        <v>November 11,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October 26,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43764</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43765</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43766</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43767</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43768</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43769</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43770</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November 02,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43771</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43772</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43773</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43774</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43775</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43776</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43777</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Yl3Gb0mFNpN/yGqb5eHClLurnOxbhavazzG912XC3IkclhWcuC+gtgpcprJA8JuYswtgE+ae/8emXwwzrlrNLg==" saltValue="0bVcqeJyad6Y3VOZKm+La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395" priority="20" stopIfTrue="1">
      <formula>OR($B14="HOLIDAY",$B14="COLLEGE CLOSED")</formula>
    </cfRule>
  </conditionalFormatting>
  <conditionalFormatting sqref="B27:C33 J27:K33">
    <cfRule type="expression" dxfId="394" priority="19" stopIfTrue="1">
      <formula>OR($B27="HOLIDAY",$B27="COLLEGE CLOSED")</formula>
    </cfRule>
  </conditionalFormatting>
  <conditionalFormatting sqref="C23">
    <cfRule type="expression" dxfId="393" priority="18" stopIfTrue="1">
      <formula>$M$21&gt;0</formula>
    </cfRule>
  </conditionalFormatting>
  <conditionalFormatting sqref="B21:B23">
    <cfRule type="expression" dxfId="392" priority="21" stopIfTrue="1">
      <formula>M$21&gt;0</formula>
    </cfRule>
  </conditionalFormatting>
  <conditionalFormatting sqref="F21:F22">
    <cfRule type="expression" dxfId="391" priority="17" stopIfTrue="1">
      <formula>$M$21&gt;0</formula>
    </cfRule>
  </conditionalFormatting>
  <conditionalFormatting sqref="F25:K25">
    <cfRule type="expression" dxfId="390" priority="16" stopIfTrue="1">
      <formula>$K25&gt;0</formula>
    </cfRule>
  </conditionalFormatting>
  <conditionalFormatting sqref="F12:K12">
    <cfRule type="expression" dxfId="389" priority="15" stopIfTrue="1">
      <formula>$K12&gt;0</formula>
    </cfRule>
  </conditionalFormatting>
  <conditionalFormatting sqref="B34:B36">
    <cfRule type="expression" dxfId="388" priority="14" stopIfTrue="1">
      <formula>$M$34&gt;0</formula>
    </cfRule>
  </conditionalFormatting>
  <conditionalFormatting sqref="F34:F35">
    <cfRule type="expression" dxfId="387" priority="13" stopIfTrue="1">
      <formula>$M$34&gt;0</formula>
    </cfRule>
  </conditionalFormatting>
  <conditionalFormatting sqref="J37:K37">
    <cfRule type="expression" dxfId="386" priority="12" stopIfTrue="1">
      <formula>$K$37&gt;0</formula>
    </cfRule>
  </conditionalFormatting>
  <conditionalFormatting sqref="C36">
    <cfRule type="expression" dxfId="385" priority="11" stopIfTrue="1">
      <formula>$M$34&gt;0</formula>
    </cfRule>
  </conditionalFormatting>
  <conditionalFormatting sqref="D27:I33 D14:I20">
    <cfRule type="cellIs" dxfId="384" priority="10" stopIfTrue="1" operator="equal">
      <formula>0</formula>
    </cfRule>
  </conditionalFormatting>
  <conditionalFormatting sqref="E21">
    <cfRule type="expression" dxfId="383" priority="9" stopIfTrue="1">
      <formula>$F$21&lt;&gt;""</formula>
    </cfRule>
  </conditionalFormatting>
  <conditionalFormatting sqref="E34">
    <cfRule type="expression" dxfId="382" priority="8" stopIfTrue="1">
      <formula>$F$34&lt;&gt;""</formula>
    </cfRule>
  </conditionalFormatting>
  <conditionalFormatting sqref="C38">
    <cfRule type="cellIs" dxfId="381" priority="7" operator="notEqual">
      <formula>""</formula>
    </cfRule>
  </conditionalFormatting>
  <conditionalFormatting sqref="C39">
    <cfRule type="cellIs" dxfId="380" priority="6" operator="notEqual">
      <formula>""</formula>
    </cfRule>
  </conditionalFormatting>
  <conditionalFormatting sqref="B38">
    <cfRule type="expression" dxfId="379" priority="5">
      <formula>OR(C38&lt;&gt;"",C39&lt;&gt;"",G39&lt;&gt;"")</formula>
    </cfRule>
  </conditionalFormatting>
  <conditionalFormatting sqref="E39">
    <cfRule type="cellIs" dxfId="378" priority="4" operator="notEqual">
      <formula>""</formula>
    </cfRule>
  </conditionalFormatting>
  <conditionalFormatting sqref="G38">
    <cfRule type="cellIs" dxfId="377" priority="3" operator="notEqual">
      <formula>""</formula>
    </cfRule>
  </conditionalFormatting>
  <conditionalFormatting sqref="G39">
    <cfRule type="cellIs" dxfId="376" priority="2" operator="notEqual">
      <formula>""</formula>
    </cfRule>
  </conditionalFormatting>
  <conditionalFormatting sqref="I39">
    <cfRule type="cellIs" dxfId="375" priority="1" operator="notEqual">
      <formula>""</formula>
    </cfRule>
  </conditionalFormatting>
  <conditionalFormatting sqref="B39">
    <cfRule type="expression" dxfId="374" priority="22">
      <formula>OR(C39&lt;&gt;"",C40&lt;&gt;"",#REF!&lt;&gt;"")</formula>
    </cfRule>
  </conditionalFormatting>
  <dataValidations count="1">
    <dataValidation type="time" allowBlank="1" showErrorMessage="1" errorTitle="Oops!" error="Enter a time later than 12:00 AM and before 11:59 PM." sqref="D14:I20 D27:I33" xr:uid="{00000000-0002-0000-0D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2D73"/>
    <pageSetUpPr autoPageBreaks="0" fitToPage="1"/>
  </sheetPr>
  <dimension ref="A1:O68"/>
  <sheetViews>
    <sheetView showGridLines="0" topLeftCell="A22"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11</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43791</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43798</v>
      </c>
      <c r="E8" s="181"/>
      <c r="F8" s="181"/>
      <c r="G8" s="176" t="s">
        <v>128</v>
      </c>
      <c r="H8" s="176"/>
      <c r="I8" s="102" t="str">
        <f>CONCATENATE(TEXT(LOOKUP(I4,PayPeriod,DueDate),"mmmm dd, yyyy")," ",LOOKUP(I4,PayPeriod,DueDateNote))</f>
        <v>November 22,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November 09,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43778</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43779</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43780</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43781</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43782</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43783</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43784</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November 16,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43785</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43786</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43787</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43788</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43789</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43790</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43791</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5UWsY49pdSLEebgxlyOrSvyfaRBAIEKmpGuF5zQciSQ1ntVf1+PyZhTAdxKxVC98tnCj5kXgADa7xrThZYJKdw==" saltValue="b+JTtFjhp+TG98GhqrRXc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373" priority="20" stopIfTrue="1">
      <formula>OR($B14="HOLIDAY",$B14="COLLEGE CLOSED")</formula>
    </cfRule>
  </conditionalFormatting>
  <conditionalFormatting sqref="B27:C33 J27:K33">
    <cfRule type="expression" dxfId="372" priority="19" stopIfTrue="1">
      <formula>OR($B27="HOLIDAY",$B27="COLLEGE CLOSED")</formula>
    </cfRule>
  </conditionalFormatting>
  <conditionalFormatting sqref="C23">
    <cfRule type="expression" dxfId="371" priority="18" stopIfTrue="1">
      <formula>$M$21&gt;0</formula>
    </cfRule>
  </conditionalFormatting>
  <conditionalFormatting sqref="B21:B23">
    <cfRule type="expression" dxfId="370" priority="21" stopIfTrue="1">
      <formula>M$21&gt;0</formula>
    </cfRule>
  </conditionalFormatting>
  <conditionalFormatting sqref="F21:F22">
    <cfRule type="expression" dxfId="369" priority="17" stopIfTrue="1">
      <formula>$M$21&gt;0</formula>
    </cfRule>
  </conditionalFormatting>
  <conditionalFormatting sqref="F25:K25">
    <cfRule type="expression" dxfId="368" priority="16" stopIfTrue="1">
      <formula>$K25&gt;0</formula>
    </cfRule>
  </conditionalFormatting>
  <conditionalFormatting sqref="F12:K12">
    <cfRule type="expression" dxfId="367" priority="15" stopIfTrue="1">
      <formula>$K12&gt;0</formula>
    </cfRule>
  </conditionalFormatting>
  <conditionalFormatting sqref="B34:B36">
    <cfRule type="expression" dxfId="366" priority="14" stopIfTrue="1">
      <formula>$M$34&gt;0</formula>
    </cfRule>
  </conditionalFormatting>
  <conditionalFormatting sqref="F34:F35">
    <cfRule type="expression" dxfId="365" priority="13" stopIfTrue="1">
      <formula>$M$34&gt;0</formula>
    </cfRule>
  </conditionalFormatting>
  <conditionalFormatting sqref="J37:K37">
    <cfRule type="expression" dxfId="364" priority="12" stopIfTrue="1">
      <formula>$K$37&gt;0</formula>
    </cfRule>
  </conditionalFormatting>
  <conditionalFormatting sqref="C36">
    <cfRule type="expression" dxfId="363" priority="11" stopIfTrue="1">
      <formula>$M$34&gt;0</formula>
    </cfRule>
  </conditionalFormatting>
  <conditionalFormatting sqref="D27:I33 D14:I20">
    <cfRule type="cellIs" dxfId="362" priority="10" stopIfTrue="1" operator="equal">
      <formula>0</formula>
    </cfRule>
  </conditionalFormatting>
  <conditionalFormatting sqref="E21">
    <cfRule type="expression" dxfId="361" priority="9" stopIfTrue="1">
      <formula>$F$21&lt;&gt;""</formula>
    </cfRule>
  </conditionalFormatting>
  <conditionalFormatting sqref="E34">
    <cfRule type="expression" dxfId="360" priority="8" stopIfTrue="1">
      <formula>$F$34&lt;&gt;""</formula>
    </cfRule>
  </conditionalFormatting>
  <conditionalFormatting sqref="C38">
    <cfRule type="cellIs" dxfId="359" priority="7" operator="notEqual">
      <formula>""</formula>
    </cfRule>
  </conditionalFormatting>
  <conditionalFormatting sqref="C39">
    <cfRule type="cellIs" dxfId="358" priority="6" operator="notEqual">
      <formula>""</formula>
    </cfRule>
  </conditionalFormatting>
  <conditionalFormatting sqref="B38">
    <cfRule type="expression" dxfId="357" priority="5">
      <formula>OR(C38&lt;&gt;"",C39&lt;&gt;"",G39&lt;&gt;"")</formula>
    </cfRule>
  </conditionalFormatting>
  <conditionalFormatting sqref="E39">
    <cfRule type="cellIs" dxfId="356" priority="4" operator="notEqual">
      <formula>""</formula>
    </cfRule>
  </conditionalFormatting>
  <conditionalFormatting sqref="G38">
    <cfRule type="cellIs" dxfId="355" priority="3" operator="notEqual">
      <formula>""</formula>
    </cfRule>
  </conditionalFormatting>
  <conditionalFormatting sqref="G39">
    <cfRule type="cellIs" dxfId="354" priority="2" operator="notEqual">
      <formula>""</formula>
    </cfRule>
  </conditionalFormatting>
  <conditionalFormatting sqref="I39">
    <cfRule type="cellIs" dxfId="353" priority="1" operator="notEqual">
      <formula>""</formula>
    </cfRule>
  </conditionalFormatting>
  <conditionalFormatting sqref="B39">
    <cfRule type="expression" dxfId="352" priority="22">
      <formula>OR(C39&lt;&gt;"",C40&lt;&gt;"",#REF!&lt;&gt;"")</formula>
    </cfRule>
  </conditionalFormatting>
  <dataValidations count="1">
    <dataValidation type="time" allowBlank="1" showErrorMessage="1" errorTitle="Oops!" error="Enter a time later than 12:00 AM and before 11:59 PM." sqref="D14:I20 D27:I33" xr:uid="{00000000-0002-0000-0E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2D73"/>
    <pageSetUpPr autoPageBreaks="0" fitToPage="1"/>
  </sheetPr>
  <dimension ref="A1:O68"/>
  <sheetViews>
    <sheetView showGridLines="0" topLeftCell="A22"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12</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43805</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43812</v>
      </c>
      <c r="E8" s="181"/>
      <c r="F8" s="181"/>
      <c r="G8" s="176" t="s">
        <v>128</v>
      </c>
      <c r="H8" s="176"/>
      <c r="I8" s="102" t="str">
        <f>CONCATENATE(TEXT(LOOKUP(I4,PayPeriod,DueDate),"mmmm dd, yyyy")," ",LOOKUP(I4,PayPeriod,DueDateNote))</f>
        <v>December 09,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November 23,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43792</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43793</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43794</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43795</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43796</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HOLIDAY</v>
      </c>
      <c r="C19" s="40">
        <f>+LOOKUP(I4,PayPeriod,Week1ThursdayDate)</f>
        <v>43797</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HOLIDAY</v>
      </c>
      <c r="C20" s="42">
        <f>+LOOKUP(I4,PayPeriod,Week1FridayDate)</f>
        <v>43798</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November 30,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43799</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43800</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43801</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43802</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43803</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43804</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43805</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Jxv5cWXfGJ38jpzhCFwUI/Z4j6F9W6QGzBOaMiY3x2+4w0+m9Ufg3bQPMIEJc73N/mT3k9sb63b6I/NAel8fNQ==" saltValue="eQmouBGAKVsJJ9RGd7M6Mg=="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351" priority="20" stopIfTrue="1">
      <formula>OR($B14="HOLIDAY",$B14="COLLEGE CLOSED")</formula>
    </cfRule>
  </conditionalFormatting>
  <conditionalFormatting sqref="B27:C33 J27:K33">
    <cfRule type="expression" dxfId="350" priority="19" stopIfTrue="1">
      <formula>OR($B27="HOLIDAY",$B27="COLLEGE CLOSED")</formula>
    </cfRule>
  </conditionalFormatting>
  <conditionalFormatting sqref="C23">
    <cfRule type="expression" dxfId="349" priority="18" stopIfTrue="1">
      <formula>$M$21&gt;0</formula>
    </cfRule>
  </conditionalFormatting>
  <conditionalFormatting sqref="B21:B23">
    <cfRule type="expression" dxfId="348" priority="21" stopIfTrue="1">
      <formula>M$21&gt;0</formula>
    </cfRule>
  </conditionalFormatting>
  <conditionalFormatting sqref="F21:F22">
    <cfRule type="expression" dxfId="347" priority="17" stopIfTrue="1">
      <formula>$M$21&gt;0</formula>
    </cfRule>
  </conditionalFormatting>
  <conditionalFormatting sqref="F25:K25">
    <cfRule type="expression" dxfId="346" priority="16" stopIfTrue="1">
      <formula>$K25&gt;0</formula>
    </cfRule>
  </conditionalFormatting>
  <conditionalFormatting sqref="F12:K12">
    <cfRule type="expression" dxfId="345" priority="15" stopIfTrue="1">
      <formula>$K12&gt;0</formula>
    </cfRule>
  </conditionalFormatting>
  <conditionalFormatting sqref="B34:B36">
    <cfRule type="expression" dxfId="344" priority="14" stopIfTrue="1">
      <formula>$M$34&gt;0</formula>
    </cfRule>
  </conditionalFormatting>
  <conditionalFormatting sqref="F34:F35">
    <cfRule type="expression" dxfId="343" priority="13" stopIfTrue="1">
      <formula>$M$34&gt;0</formula>
    </cfRule>
  </conditionalFormatting>
  <conditionalFormatting sqref="J37:K37">
    <cfRule type="expression" dxfId="342" priority="12" stopIfTrue="1">
      <formula>$K$37&gt;0</formula>
    </cfRule>
  </conditionalFormatting>
  <conditionalFormatting sqref="C36">
    <cfRule type="expression" dxfId="341" priority="11" stopIfTrue="1">
      <formula>$M$34&gt;0</formula>
    </cfRule>
  </conditionalFormatting>
  <conditionalFormatting sqref="D27:I33 D14:I20">
    <cfRule type="cellIs" dxfId="340" priority="10" stopIfTrue="1" operator="equal">
      <formula>0</formula>
    </cfRule>
  </conditionalFormatting>
  <conditionalFormatting sqref="E21">
    <cfRule type="expression" dxfId="339" priority="9" stopIfTrue="1">
      <formula>$F$21&lt;&gt;""</formula>
    </cfRule>
  </conditionalFormatting>
  <conditionalFormatting sqref="E34">
    <cfRule type="expression" dxfId="338" priority="8" stopIfTrue="1">
      <formula>$F$34&lt;&gt;""</formula>
    </cfRule>
  </conditionalFormatting>
  <conditionalFormatting sqref="C38">
    <cfRule type="cellIs" dxfId="337" priority="7" operator="notEqual">
      <formula>""</formula>
    </cfRule>
  </conditionalFormatting>
  <conditionalFormatting sqref="C39">
    <cfRule type="cellIs" dxfId="336" priority="6" operator="notEqual">
      <formula>""</formula>
    </cfRule>
  </conditionalFormatting>
  <conditionalFormatting sqref="B38">
    <cfRule type="expression" dxfId="335" priority="5">
      <formula>OR(C38&lt;&gt;"",C39&lt;&gt;"",G39&lt;&gt;"")</formula>
    </cfRule>
  </conditionalFormatting>
  <conditionalFormatting sqref="E39">
    <cfRule type="cellIs" dxfId="334" priority="4" operator="notEqual">
      <formula>""</formula>
    </cfRule>
  </conditionalFormatting>
  <conditionalFormatting sqref="G38">
    <cfRule type="cellIs" dxfId="333" priority="3" operator="notEqual">
      <formula>""</formula>
    </cfRule>
  </conditionalFormatting>
  <conditionalFormatting sqref="G39">
    <cfRule type="cellIs" dxfId="332" priority="2" operator="notEqual">
      <formula>""</formula>
    </cfRule>
  </conditionalFormatting>
  <conditionalFormatting sqref="I39">
    <cfRule type="cellIs" dxfId="331" priority="1" operator="notEqual">
      <formula>""</formula>
    </cfRule>
  </conditionalFormatting>
  <conditionalFormatting sqref="B39">
    <cfRule type="expression" dxfId="330" priority="22">
      <formula>OR(C39&lt;&gt;"",C40&lt;&gt;"",#REF!&lt;&gt;"")</formula>
    </cfRule>
  </conditionalFormatting>
  <dataValidations count="1">
    <dataValidation type="time" allowBlank="1" showErrorMessage="1" errorTitle="Oops!" error="Enter a time later than 12:00 AM and before 11:59 PM." sqref="D14:I20 D27:I33" xr:uid="{00000000-0002-0000-0F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2D73"/>
    <pageSetUpPr autoPageBreaks="0" fitToPage="1"/>
  </sheetPr>
  <dimension ref="A1:O68"/>
  <sheetViews>
    <sheetView showGridLines="0" topLeftCell="A22"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13</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43819</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43826</v>
      </c>
      <c r="E8" s="181"/>
      <c r="F8" s="181"/>
      <c r="G8" s="176" t="s">
        <v>128</v>
      </c>
      <c r="H8" s="176"/>
      <c r="I8" s="102" t="str">
        <f>CONCATENATE(TEXT(LOOKUP(I4,PayPeriod,DueDate),"mmmm dd, yyyy")," ",LOOKUP(I4,PayPeriod,DueDateNote))</f>
        <v>December 16,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December 07,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43806</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43807</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43808</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43809</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43810</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43811</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43812</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December 14,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43813</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43814</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43815</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43816</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43817</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43818</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43819</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rBw7/s495NZppCiJkvt3fJy1CEdQDYs5pCdtcgYvEwgNptNMI3n3apcbx3i4ikh65UvJNdUNp6TYl5Q12Ip8bw==" saltValue="vQHB8+8nEFYuF1wg+Sf6sA=="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329" priority="20" stopIfTrue="1">
      <formula>OR($B14="HOLIDAY",$B14="COLLEGE CLOSED")</formula>
    </cfRule>
  </conditionalFormatting>
  <conditionalFormatting sqref="B27:C33 J27:K33">
    <cfRule type="expression" dxfId="328" priority="19" stopIfTrue="1">
      <formula>OR($B27="HOLIDAY",$B27="COLLEGE CLOSED")</formula>
    </cfRule>
  </conditionalFormatting>
  <conditionalFormatting sqref="C23">
    <cfRule type="expression" dxfId="327" priority="18" stopIfTrue="1">
      <formula>$M$21&gt;0</formula>
    </cfRule>
  </conditionalFormatting>
  <conditionalFormatting sqref="B21:B23">
    <cfRule type="expression" dxfId="326" priority="21" stopIfTrue="1">
      <formula>M$21&gt;0</formula>
    </cfRule>
  </conditionalFormatting>
  <conditionalFormatting sqref="F21:F22">
    <cfRule type="expression" dxfId="325" priority="17" stopIfTrue="1">
      <formula>$M$21&gt;0</formula>
    </cfRule>
  </conditionalFormatting>
  <conditionalFormatting sqref="F25:K25">
    <cfRule type="expression" dxfId="324" priority="16" stopIfTrue="1">
      <formula>$K25&gt;0</formula>
    </cfRule>
  </conditionalFormatting>
  <conditionalFormatting sqref="F12:K12">
    <cfRule type="expression" dxfId="323" priority="15" stopIfTrue="1">
      <formula>$K12&gt;0</formula>
    </cfRule>
  </conditionalFormatting>
  <conditionalFormatting sqref="B34:B36">
    <cfRule type="expression" dxfId="322" priority="14" stopIfTrue="1">
      <formula>$M$34&gt;0</formula>
    </cfRule>
  </conditionalFormatting>
  <conditionalFormatting sqref="F34:F35">
    <cfRule type="expression" dxfId="321" priority="13" stopIfTrue="1">
      <formula>$M$34&gt;0</formula>
    </cfRule>
  </conditionalFormatting>
  <conditionalFormatting sqref="J37:K37">
    <cfRule type="expression" dxfId="320" priority="12" stopIfTrue="1">
      <formula>$K$37&gt;0</formula>
    </cfRule>
  </conditionalFormatting>
  <conditionalFormatting sqref="C36">
    <cfRule type="expression" dxfId="319" priority="11" stopIfTrue="1">
      <formula>$M$34&gt;0</formula>
    </cfRule>
  </conditionalFormatting>
  <conditionalFormatting sqref="D27:I33 D14:I20">
    <cfRule type="cellIs" dxfId="318" priority="10" stopIfTrue="1" operator="equal">
      <formula>0</formula>
    </cfRule>
  </conditionalFormatting>
  <conditionalFormatting sqref="E21">
    <cfRule type="expression" dxfId="317" priority="9" stopIfTrue="1">
      <formula>$F$21&lt;&gt;""</formula>
    </cfRule>
  </conditionalFormatting>
  <conditionalFormatting sqref="E34">
    <cfRule type="expression" dxfId="316" priority="8" stopIfTrue="1">
      <formula>$F$34&lt;&gt;""</formula>
    </cfRule>
  </conditionalFormatting>
  <conditionalFormatting sqref="C38">
    <cfRule type="cellIs" dxfId="315" priority="7" operator="notEqual">
      <formula>""</formula>
    </cfRule>
  </conditionalFormatting>
  <conditionalFormatting sqref="C39">
    <cfRule type="cellIs" dxfId="314" priority="6" operator="notEqual">
      <formula>""</formula>
    </cfRule>
  </conditionalFormatting>
  <conditionalFormatting sqref="B38">
    <cfRule type="expression" dxfId="313" priority="5">
      <formula>OR(C38&lt;&gt;"",C39&lt;&gt;"",G39&lt;&gt;"")</formula>
    </cfRule>
  </conditionalFormatting>
  <conditionalFormatting sqref="E39">
    <cfRule type="cellIs" dxfId="312" priority="4" operator="notEqual">
      <formula>""</formula>
    </cfRule>
  </conditionalFormatting>
  <conditionalFormatting sqref="G38">
    <cfRule type="cellIs" dxfId="311" priority="3" operator="notEqual">
      <formula>""</formula>
    </cfRule>
  </conditionalFormatting>
  <conditionalFormatting sqref="G39">
    <cfRule type="cellIs" dxfId="310" priority="2" operator="notEqual">
      <formula>""</formula>
    </cfRule>
  </conditionalFormatting>
  <conditionalFormatting sqref="I39">
    <cfRule type="cellIs" dxfId="309" priority="1" operator="notEqual">
      <formula>""</formula>
    </cfRule>
  </conditionalFormatting>
  <conditionalFormatting sqref="B39">
    <cfRule type="expression" dxfId="308" priority="22">
      <formula>OR(C39&lt;&gt;"",C40&lt;&gt;"",#REF!&lt;&gt;"")</formula>
    </cfRule>
  </conditionalFormatting>
  <dataValidations count="1">
    <dataValidation type="time" allowBlank="1" showErrorMessage="1" errorTitle="Oops!" error="Enter a time later than 12:00 AM and before 11:59 PM." sqref="D14:I20 D27:I33" xr:uid="{00000000-0002-0000-10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2D73"/>
    <pageSetUpPr autoPageBreaks="0" fitToPage="1"/>
  </sheetPr>
  <dimension ref="A1:O68"/>
  <sheetViews>
    <sheetView showGridLines="0" topLeftCell="A25"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14</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43833</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43840</v>
      </c>
      <c r="E8" s="181"/>
      <c r="F8" s="181"/>
      <c r="G8" s="176" t="s">
        <v>128</v>
      </c>
      <c r="H8" s="176"/>
      <c r="I8" s="102" t="str">
        <f>CONCATENATE(TEXT(LOOKUP(I4,PayPeriod,DueDate),"mmmm dd, yyyy")," ",LOOKUP(I4,PayPeriod,DueDateNote))</f>
        <v>January 06,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December 21,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43820</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43821</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43822</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HOLIDAY</v>
      </c>
      <c r="C17" s="40">
        <f>+LOOKUP(I4,PayPeriod,Week1TuesdayDate)</f>
        <v>43823</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HOLIDAY</v>
      </c>
      <c r="C18" s="40">
        <f>+LOOKUP(I4,PayPeriod,Week1WednesdayDate)</f>
        <v>43824</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COLLEGE CLOSED</v>
      </c>
      <c r="C19" s="40">
        <f>+LOOKUP(I4,PayPeriod,Week1ThursdayDate)</f>
        <v>43825</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COLLEGE CLOSED</v>
      </c>
      <c r="C20" s="42">
        <f>+LOOKUP(I4,PayPeriod,Week1FridayDate)</f>
        <v>43826</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December 28,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43827</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43828</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COLLEGE CLOSED</v>
      </c>
      <c r="C29" s="40">
        <f>+LOOKUP(I4,PayPeriod,Week2MondayDate)</f>
        <v>43829</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COLLEGE CLOSED</v>
      </c>
      <c r="C30" s="40">
        <f>+LOOKUP(I4,PayPeriod,Week2TuesdayDate)</f>
        <v>43830</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HOLIDAY</v>
      </c>
      <c r="C31" s="40">
        <f>+LOOKUP(I4,PayPeriod,Week2WednesdayDate)</f>
        <v>43831</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43832</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43833</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taRtUwkqDn3BqqRh4/iUMpIBnK+nNnIqWuPQ8cWkT52LO+GVD0j1kodqvUB5zEN+tvDAo14C8EalsEQcV8w69g==" saltValue="aqyIxuGZ08+u4uzXuXpZB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307" priority="20" stopIfTrue="1">
      <formula>OR($B14="HOLIDAY",$B14="COLLEGE CLOSED")</formula>
    </cfRule>
  </conditionalFormatting>
  <conditionalFormatting sqref="B27:C33 J27:K33">
    <cfRule type="expression" dxfId="306" priority="19" stopIfTrue="1">
      <formula>OR($B27="HOLIDAY",$B27="COLLEGE CLOSED")</formula>
    </cfRule>
  </conditionalFormatting>
  <conditionalFormatting sqref="C23">
    <cfRule type="expression" dxfId="305" priority="18" stopIfTrue="1">
      <formula>$M$21&gt;0</formula>
    </cfRule>
  </conditionalFormatting>
  <conditionalFormatting sqref="B21:B23">
    <cfRule type="expression" dxfId="304" priority="21" stopIfTrue="1">
      <formula>M$21&gt;0</formula>
    </cfRule>
  </conditionalFormatting>
  <conditionalFormatting sqref="F21:F22">
    <cfRule type="expression" dxfId="303" priority="17" stopIfTrue="1">
      <formula>$M$21&gt;0</formula>
    </cfRule>
  </conditionalFormatting>
  <conditionalFormatting sqref="F25:K25">
    <cfRule type="expression" dxfId="302" priority="16" stopIfTrue="1">
      <formula>$K25&gt;0</formula>
    </cfRule>
  </conditionalFormatting>
  <conditionalFormatting sqref="F12:K12">
    <cfRule type="expression" dxfId="301" priority="15" stopIfTrue="1">
      <formula>$K12&gt;0</formula>
    </cfRule>
  </conditionalFormatting>
  <conditionalFormatting sqref="B34:B36">
    <cfRule type="expression" dxfId="300" priority="14" stopIfTrue="1">
      <formula>$M$34&gt;0</formula>
    </cfRule>
  </conditionalFormatting>
  <conditionalFormatting sqref="F34:F35">
    <cfRule type="expression" dxfId="299" priority="13" stopIfTrue="1">
      <formula>$M$34&gt;0</formula>
    </cfRule>
  </conditionalFormatting>
  <conditionalFormatting sqref="J37:K37">
    <cfRule type="expression" dxfId="298" priority="12" stopIfTrue="1">
      <formula>$K$37&gt;0</formula>
    </cfRule>
  </conditionalFormatting>
  <conditionalFormatting sqref="C36">
    <cfRule type="expression" dxfId="297" priority="11" stopIfTrue="1">
      <formula>$M$34&gt;0</formula>
    </cfRule>
  </conditionalFormatting>
  <conditionalFormatting sqref="D27:I33 D14:I20">
    <cfRule type="cellIs" dxfId="296" priority="10" stopIfTrue="1" operator="equal">
      <formula>0</formula>
    </cfRule>
  </conditionalFormatting>
  <conditionalFormatting sqref="E21">
    <cfRule type="expression" dxfId="295" priority="9" stopIfTrue="1">
      <formula>$F$21&lt;&gt;""</formula>
    </cfRule>
  </conditionalFormatting>
  <conditionalFormatting sqref="E34">
    <cfRule type="expression" dxfId="294" priority="8" stopIfTrue="1">
      <formula>$F$34&lt;&gt;""</formula>
    </cfRule>
  </conditionalFormatting>
  <conditionalFormatting sqref="C38">
    <cfRule type="cellIs" dxfId="293" priority="7" operator="notEqual">
      <formula>""</formula>
    </cfRule>
  </conditionalFormatting>
  <conditionalFormatting sqref="C39">
    <cfRule type="cellIs" dxfId="292" priority="6" operator="notEqual">
      <formula>""</formula>
    </cfRule>
  </conditionalFormatting>
  <conditionalFormatting sqref="B38">
    <cfRule type="expression" dxfId="291" priority="5">
      <formula>OR(C38&lt;&gt;"",C39&lt;&gt;"",G39&lt;&gt;"")</formula>
    </cfRule>
  </conditionalFormatting>
  <conditionalFormatting sqref="E39">
    <cfRule type="cellIs" dxfId="290" priority="4" operator="notEqual">
      <formula>""</formula>
    </cfRule>
  </conditionalFormatting>
  <conditionalFormatting sqref="G38">
    <cfRule type="cellIs" dxfId="289" priority="3" operator="notEqual">
      <formula>""</formula>
    </cfRule>
  </conditionalFormatting>
  <conditionalFormatting sqref="G39">
    <cfRule type="cellIs" dxfId="288" priority="2" operator="notEqual">
      <formula>""</formula>
    </cfRule>
  </conditionalFormatting>
  <conditionalFormatting sqref="I39">
    <cfRule type="cellIs" dxfId="287" priority="1" operator="notEqual">
      <formula>""</formula>
    </cfRule>
  </conditionalFormatting>
  <conditionalFormatting sqref="B39">
    <cfRule type="expression" dxfId="286" priority="22">
      <formula>OR(C39&lt;&gt;"",C40&lt;&gt;"",#REF!&lt;&gt;"")</formula>
    </cfRule>
  </conditionalFormatting>
  <dataValidations count="1">
    <dataValidation type="time" allowBlank="1" showErrorMessage="1" errorTitle="Oops!" error="Enter a time later than 12:00 AM and before 11:59 PM." sqref="D14:I20 D27:I33" xr:uid="{00000000-0002-0000-11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15</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43847</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43854</v>
      </c>
      <c r="E8" s="181"/>
      <c r="F8" s="181"/>
      <c r="G8" s="176" t="s">
        <v>128</v>
      </c>
      <c r="H8" s="176"/>
      <c r="I8" s="102" t="str">
        <f>CONCATENATE(TEXT(LOOKUP(I4,PayPeriod,DueDate),"mmmm dd, yyyy")," ",LOOKUP(I4,PayPeriod,DueDateNote))</f>
        <v>January 17,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January 04,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43834</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43835</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43836</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43837</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43838</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43839</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43840</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January 11,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43841</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43842</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43843</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43844</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43845</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43846</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43847</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MdPgwxFqa/vq7Sf84MG5o0AAyLfnAjGF5NSsiGw4nur694Mnnro4RAwOWaCWY9WDtAw0sLTlh8TnZxfmBX66PA==" saltValue="ROwt/JDtyksoYKlerspmHA=="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285" priority="20" stopIfTrue="1">
      <formula>OR($B14="HOLIDAY",$B14="COLLEGE CLOSED")</formula>
    </cfRule>
  </conditionalFormatting>
  <conditionalFormatting sqref="B27:C33 J27:K33">
    <cfRule type="expression" dxfId="284" priority="19" stopIfTrue="1">
      <formula>OR($B27="HOLIDAY",$B27="COLLEGE CLOSED")</formula>
    </cfRule>
  </conditionalFormatting>
  <conditionalFormatting sqref="C23">
    <cfRule type="expression" dxfId="283" priority="18" stopIfTrue="1">
      <formula>$M$21&gt;0</formula>
    </cfRule>
  </conditionalFormatting>
  <conditionalFormatting sqref="B21:B23">
    <cfRule type="expression" dxfId="282" priority="21" stopIfTrue="1">
      <formula>M$21&gt;0</formula>
    </cfRule>
  </conditionalFormatting>
  <conditionalFormatting sqref="F21:F22">
    <cfRule type="expression" dxfId="281" priority="17" stopIfTrue="1">
      <formula>$M$21&gt;0</formula>
    </cfRule>
  </conditionalFormatting>
  <conditionalFormatting sqref="F25:K25">
    <cfRule type="expression" dxfId="280" priority="16" stopIfTrue="1">
      <formula>$K25&gt;0</formula>
    </cfRule>
  </conditionalFormatting>
  <conditionalFormatting sqref="F12:K12">
    <cfRule type="expression" dxfId="279" priority="15" stopIfTrue="1">
      <formula>$K12&gt;0</formula>
    </cfRule>
  </conditionalFormatting>
  <conditionalFormatting sqref="B34:B36">
    <cfRule type="expression" dxfId="278" priority="14" stopIfTrue="1">
      <formula>$M$34&gt;0</formula>
    </cfRule>
  </conditionalFormatting>
  <conditionalFormatting sqref="F34:F35">
    <cfRule type="expression" dxfId="277" priority="13" stopIfTrue="1">
      <formula>$M$34&gt;0</formula>
    </cfRule>
  </conditionalFormatting>
  <conditionalFormatting sqref="J37:K37">
    <cfRule type="expression" dxfId="276" priority="12" stopIfTrue="1">
      <formula>$K$37&gt;0</formula>
    </cfRule>
  </conditionalFormatting>
  <conditionalFormatting sqref="C36">
    <cfRule type="expression" dxfId="275" priority="11" stopIfTrue="1">
      <formula>$M$34&gt;0</formula>
    </cfRule>
  </conditionalFormatting>
  <conditionalFormatting sqref="D27:I33 D14:I20">
    <cfRule type="cellIs" dxfId="274" priority="10" stopIfTrue="1" operator="equal">
      <formula>0</formula>
    </cfRule>
  </conditionalFormatting>
  <conditionalFormatting sqref="E21">
    <cfRule type="expression" dxfId="273" priority="9" stopIfTrue="1">
      <formula>$F$21&lt;&gt;""</formula>
    </cfRule>
  </conditionalFormatting>
  <conditionalFormatting sqref="E34">
    <cfRule type="expression" dxfId="272" priority="8" stopIfTrue="1">
      <formula>$F$34&lt;&gt;""</formula>
    </cfRule>
  </conditionalFormatting>
  <conditionalFormatting sqref="C38">
    <cfRule type="cellIs" dxfId="271" priority="7" operator="notEqual">
      <formula>""</formula>
    </cfRule>
  </conditionalFormatting>
  <conditionalFormatting sqref="C39">
    <cfRule type="cellIs" dxfId="270" priority="6" operator="notEqual">
      <formula>""</formula>
    </cfRule>
  </conditionalFormatting>
  <conditionalFormatting sqref="B38">
    <cfRule type="expression" dxfId="269" priority="5">
      <formula>OR(C38&lt;&gt;"",C39&lt;&gt;"",G39&lt;&gt;"")</formula>
    </cfRule>
  </conditionalFormatting>
  <conditionalFormatting sqref="E39">
    <cfRule type="cellIs" dxfId="268" priority="4" operator="notEqual">
      <formula>""</formula>
    </cfRule>
  </conditionalFormatting>
  <conditionalFormatting sqref="G38">
    <cfRule type="cellIs" dxfId="267" priority="3" operator="notEqual">
      <formula>""</formula>
    </cfRule>
  </conditionalFormatting>
  <conditionalFormatting sqref="G39">
    <cfRule type="cellIs" dxfId="266" priority="2" operator="notEqual">
      <formula>""</formula>
    </cfRule>
  </conditionalFormatting>
  <conditionalFormatting sqref="I39">
    <cfRule type="cellIs" dxfId="265" priority="1" operator="notEqual">
      <formula>""</formula>
    </cfRule>
  </conditionalFormatting>
  <conditionalFormatting sqref="B39">
    <cfRule type="expression" dxfId="264" priority="22">
      <formula>OR(C39&lt;&gt;"",C40&lt;&gt;"",#REF!&lt;&gt;"")</formula>
    </cfRule>
  </conditionalFormatting>
  <dataValidations count="1">
    <dataValidation type="time" allowBlank="1" showErrorMessage="1" errorTitle="Oops!" error="Enter a time later than 12:00 AM and before 11:59 PM." sqref="D14:I20 D27:I33" xr:uid="{00000000-0002-0000-12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62"/>
  <sheetViews>
    <sheetView showGridLines="0" topLeftCell="A28" zoomScaleNormal="100" workbookViewId="0">
      <selection activeCell="O50" sqref="O50"/>
    </sheetView>
  </sheetViews>
  <sheetFormatPr defaultRowHeight="12.75"/>
  <cols>
    <col min="1" max="1" width="8.5703125" style="2" customWidth="1"/>
    <col min="2" max="2" width="18.140625" style="12" customWidth="1"/>
    <col min="3" max="3" width="18.85546875" style="12" customWidth="1"/>
    <col min="4" max="4" width="9.7109375" style="1" bestFit="1" customWidth="1"/>
    <col min="5" max="5" width="17.5703125" style="12" customWidth="1"/>
    <col min="6" max="6" width="8" style="12" customWidth="1"/>
    <col min="7" max="7" width="9.140625" style="1"/>
    <col min="8" max="8" width="6.5703125" style="1" bestFit="1" customWidth="1"/>
    <col min="9" max="9" width="9.140625" style="1"/>
    <col min="10" max="10" width="6.5703125" style="1" bestFit="1" customWidth="1"/>
    <col min="11" max="11" width="9.140625" style="1"/>
    <col min="12" max="12" width="6.5703125" style="1" bestFit="1" customWidth="1"/>
    <col min="13" max="13" width="9.140625" style="1"/>
    <col min="14" max="14" width="6.28515625" style="1" bestFit="1" customWidth="1"/>
    <col min="15" max="15" width="13.140625" style="1" customWidth="1"/>
    <col min="16" max="16" width="6.5703125" style="1" customWidth="1"/>
    <col min="17" max="17" width="9.140625" style="1"/>
    <col min="18" max="18" width="6.5703125" style="1" bestFit="1" customWidth="1"/>
    <col min="19" max="19" width="9" style="1" bestFit="1" customWidth="1"/>
    <col min="20" max="20" width="6.5703125" style="12" bestFit="1" customWidth="1"/>
    <col min="21" max="21" width="9.140625" style="1"/>
    <col min="22" max="22" width="6.5703125" style="1" bestFit="1" customWidth="1"/>
    <col min="23" max="23" width="7.28515625" style="1" bestFit="1" customWidth="1"/>
    <col min="24" max="24" width="6.5703125" style="1" bestFit="1" customWidth="1"/>
    <col min="25" max="25" width="9.140625" style="1"/>
    <col min="26" max="26" width="6.5703125" style="1" bestFit="1" customWidth="1"/>
    <col min="27" max="27" width="9.140625" style="1"/>
    <col min="28" max="28" width="5.5703125" style="1" bestFit="1" customWidth="1"/>
    <col min="29" max="29" width="11" style="1" customWidth="1"/>
    <col min="30" max="30" width="5.5703125" style="1" bestFit="1" customWidth="1"/>
    <col min="31" max="31" width="9.140625" style="1"/>
    <col min="32" max="32" width="5.5703125" style="3" bestFit="1" customWidth="1"/>
    <col min="33" max="16384" width="9.140625" style="1"/>
  </cols>
  <sheetData>
    <row r="1" spans="1:33" s="4" customFormat="1" ht="116.25">
      <c r="A1" s="125" t="s">
        <v>30</v>
      </c>
      <c r="B1" s="126" t="s">
        <v>31</v>
      </c>
      <c r="C1" s="126" t="s">
        <v>32</v>
      </c>
      <c r="D1" s="127" t="s">
        <v>33</v>
      </c>
      <c r="E1" s="126" t="s">
        <v>34</v>
      </c>
      <c r="F1" s="126" t="s">
        <v>35</v>
      </c>
      <c r="G1" s="127" t="s">
        <v>36</v>
      </c>
      <c r="H1" s="127" t="s">
        <v>37</v>
      </c>
      <c r="I1" s="127" t="s">
        <v>38</v>
      </c>
      <c r="J1" s="127" t="s">
        <v>39</v>
      </c>
      <c r="K1" s="127" t="s">
        <v>40</v>
      </c>
      <c r="L1" s="127" t="s">
        <v>41</v>
      </c>
      <c r="M1" s="127" t="s">
        <v>42</v>
      </c>
      <c r="N1" s="127" t="s">
        <v>43</v>
      </c>
      <c r="O1" s="127" t="s">
        <v>44</v>
      </c>
      <c r="P1" s="127" t="s">
        <v>45</v>
      </c>
      <c r="Q1" s="127" t="s">
        <v>46</v>
      </c>
      <c r="R1" s="127" t="s">
        <v>47</v>
      </c>
      <c r="S1" s="127" t="s">
        <v>48</v>
      </c>
      <c r="T1" s="126" t="s">
        <v>49</v>
      </c>
      <c r="U1" s="127" t="s">
        <v>50</v>
      </c>
      <c r="V1" s="127" t="s">
        <v>51</v>
      </c>
      <c r="W1" s="127" t="s">
        <v>52</v>
      </c>
      <c r="X1" s="127" t="s">
        <v>53</v>
      </c>
      <c r="Y1" s="127" t="s">
        <v>54</v>
      </c>
      <c r="Z1" s="127" t="s">
        <v>55</v>
      </c>
      <c r="AA1" s="127" t="s">
        <v>56</v>
      </c>
      <c r="AB1" s="127" t="s">
        <v>57</v>
      </c>
      <c r="AC1" s="127" t="s">
        <v>58</v>
      </c>
      <c r="AD1" s="127" t="s">
        <v>59</v>
      </c>
      <c r="AE1" s="127" t="s">
        <v>60</v>
      </c>
      <c r="AF1" s="127" t="s">
        <v>61</v>
      </c>
      <c r="AG1" s="127" t="s">
        <v>62</v>
      </c>
    </row>
    <row r="2" spans="1:33">
      <c r="A2" s="128">
        <v>1</v>
      </c>
      <c r="B2" s="144">
        <v>43651</v>
      </c>
      <c r="C2" s="129">
        <f>B2+3</f>
        <v>43654</v>
      </c>
      <c r="D2" s="130" t="s">
        <v>63</v>
      </c>
      <c r="E2" s="129">
        <f>B2+7</f>
        <v>43658</v>
      </c>
      <c r="F2" s="131">
        <f>B2-13</f>
        <v>43638</v>
      </c>
      <c r="G2" s="130" t="str">
        <f>IF(ISERROR(MATCH(F2,Tbl_Holidays[Date],0)),MID(G$1,6,100),INDEX(Tbl_Holidays[Type],MATCH(F2,Tbl_Holidays[Date],0),1))</f>
        <v>Saturday</v>
      </c>
      <c r="H2" s="132">
        <f>F2+1</f>
        <v>43639</v>
      </c>
      <c r="I2" s="130" t="str">
        <f>IF(ISERROR(MATCH(H2,Tbl_Holidays[Date],0)),MID(I$1,6,100),INDEX(Tbl_Holidays[Type],MATCH(H2,Tbl_Holidays[Date],0),1))</f>
        <v>Sunday</v>
      </c>
      <c r="J2" s="132">
        <f>H2+1</f>
        <v>43640</v>
      </c>
      <c r="K2" s="130" t="str">
        <f>IF(ISERROR(MATCH(J2,Tbl_Holidays[Date],0)),MID(K$1,6,100),INDEX(Tbl_Holidays[Type],MATCH(J2,Tbl_Holidays[Date],0),1))</f>
        <v>Monday</v>
      </c>
      <c r="L2" s="132">
        <f>J2+1</f>
        <v>43641</v>
      </c>
      <c r="M2" s="130" t="str">
        <f>IF(ISERROR(MATCH(L2,Tbl_Holidays[Date],0)),MID(M$1,6,100),INDEX(Tbl_Holidays[Type],MATCH(L2,Tbl_Holidays[Date],0),1))</f>
        <v>Tuesday</v>
      </c>
      <c r="N2" s="132">
        <f>L2+1</f>
        <v>43642</v>
      </c>
      <c r="O2" s="130" t="str">
        <f>IF(ISERROR(MATCH(N2,Tbl_Holidays[Date],0)),MID(O$1,6,100),INDEX(Tbl_Holidays[Type],MATCH(N2,Tbl_Holidays[Date],0),1))</f>
        <v>Wednesday</v>
      </c>
      <c r="P2" s="132">
        <f>N2+1</f>
        <v>43643</v>
      </c>
      <c r="Q2" s="130" t="str">
        <f>IF(ISERROR(MATCH(P2,Tbl_Holidays[Date],0)),MID(Q$1,6,100),INDEX(Tbl_Holidays[Type],MATCH(P2,Tbl_Holidays[Date],0),1))</f>
        <v>Thursday</v>
      </c>
      <c r="R2" s="132">
        <f>P2+1</f>
        <v>43644</v>
      </c>
      <c r="S2" s="130" t="str">
        <f>IF(ISERROR(MATCH(R2,Tbl_Holidays[Date],0)),MID(S$1,6,100),INDEX(Tbl_Holidays[Type],MATCH(R2,Tbl_Holidays[Date],0),1))</f>
        <v>Friday</v>
      </c>
      <c r="T2" s="132">
        <f>R2+1</f>
        <v>43645</v>
      </c>
      <c r="U2" s="130" t="str">
        <f>IF(ISERROR(MATCH(T2,Tbl_Holidays[Date],0)),MID(U$1,6,100),INDEX(Tbl_Holidays[Type],MATCH(T2,Tbl_Holidays[Date],0),1))</f>
        <v>Saturday</v>
      </c>
      <c r="V2" s="132">
        <f>T2+1</f>
        <v>43646</v>
      </c>
      <c r="W2" s="130" t="str">
        <f>IF(ISERROR(MATCH(V2,Tbl_Holidays[Date],0)),MID(W$1,6,100),INDEX(Tbl_Holidays[Type],MATCH(V2,Tbl_Holidays[Date],0),1))</f>
        <v>Sunday</v>
      </c>
      <c r="X2" s="132">
        <f>V2+1</f>
        <v>43647</v>
      </c>
      <c r="Y2" s="130" t="str">
        <f>IF(ISERROR(MATCH(X2,Tbl_Holidays[Date],0)),MID(Y$1,6,100),INDEX(Tbl_Holidays[Type],MATCH(X2,Tbl_Holidays[Date],0),1))</f>
        <v>Monday</v>
      </c>
      <c r="Z2" s="132">
        <f>X2+1</f>
        <v>43648</v>
      </c>
      <c r="AA2" s="130" t="str">
        <f>IF(ISERROR(MATCH(Z2,Tbl_Holidays[Date],0)),MID(AA$1,6,100),INDEX(Tbl_Holidays[Type],MATCH(Z2,Tbl_Holidays[Date],0),1))</f>
        <v>Tuesday</v>
      </c>
      <c r="AB2" s="132">
        <f>Z2+1</f>
        <v>43649</v>
      </c>
      <c r="AC2" s="130" t="str">
        <f>IF(ISERROR(MATCH(AB2,Tbl_Holidays[Date],0)),MID(AC$1,6,100),INDEX(Tbl_Holidays[Type],MATCH(AB2,Tbl_Holidays[Date],0),1))</f>
        <v>Wednesday</v>
      </c>
      <c r="AD2" s="132">
        <f>AB2+1</f>
        <v>43650</v>
      </c>
      <c r="AE2" s="130" t="str">
        <f>IF(ISERROR(MATCH(AD2,Tbl_Holidays[Date],0)),MID(AE$1,6,100),INDEX(Tbl_Holidays[Type],MATCH(AD2,Tbl_Holidays[Date],0),1))</f>
        <v>HOLIDAY</v>
      </c>
      <c r="AF2" s="132">
        <f>AD2+1</f>
        <v>43651</v>
      </c>
      <c r="AG2" s="130" t="str">
        <f>IF(ISERROR(MATCH(AF2,Tbl_Holidays[Date],0)),MID(AG$1,6,100),INDEX(Tbl_Holidays[Type],MATCH(AF2,Tbl_Holidays[Date],0),1))</f>
        <v>Friday</v>
      </c>
    </row>
    <row r="3" spans="1:33">
      <c r="A3" s="128">
        <v>2</v>
      </c>
      <c r="B3" s="129">
        <f>B2+14</f>
        <v>43665</v>
      </c>
      <c r="C3" s="129">
        <f t="shared" ref="C3:C28" si="0">B3+3</f>
        <v>43668</v>
      </c>
      <c r="D3" s="130" t="s">
        <v>63</v>
      </c>
      <c r="E3" s="129">
        <f t="shared" ref="E3:E28" si="1">B3+7</f>
        <v>43672</v>
      </c>
      <c r="F3" s="131">
        <f t="shared" ref="F3:F28" si="2">B3-13</f>
        <v>43652</v>
      </c>
      <c r="G3" s="130" t="str">
        <f>IF(ISERROR(MATCH(F3,Tbl_Holidays[Date],0)),MID(G$1,6,100),INDEX(Tbl_Holidays[Type],MATCH(F3,Tbl_Holidays[Date],0),1))</f>
        <v>Saturday</v>
      </c>
      <c r="H3" s="132">
        <f t="shared" ref="H3:Z28" si="3">F3+1</f>
        <v>43653</v>
      </c>
      <c r="I3" s="130" t="str">
        <f>IF(ISERROR(MATCH(H3,Tbl_Holidays[Date],0)),MID(I$1,6,100),INDEX(Tbl_Holidays[Type],MATCH(H3,Tbl_Holidays[Date],0),1))</f>
        <v>Sunday</v>
      </c>
      <c r="J3" s="132">
        <f t="shared" si="3"/>
        <v>43654</v>
      </c>
      <c r="K3" s="130" t="str">
        <f>IF(ISERROR(MATCH(J3,Tbl_Holidays[Date],0)),MID(K$1,6,100),INDEX(Tbl_Holidays[Type],MATCH(J3,Tbl_Holidays[Date],0),1))</f>
        <v>Monday</v>
      </c>
      <c r="L3" s="132">
        <f t="shared" si="3"/>
        <v>43655</v>
      </c>
      <c r="M3" s="130" t="str">
        <f>IF(ISERROR(MATCH(L3,Tbl_Holidays[Date],0)),MID(M$1,6,100),INDEX(Tbl_Holidays[Type],MATCH(L3,Tbl_Holidays[Date],0),1))</f>
        <v>Tuesday</v>
      </c>
      <c r="N3" s="132">
        <f t="shared" si="3"/>
        <v>43656</v>
      </c>
      <c r="O3" s="130" t="str">
        <f>IF(ISERROR(MATCH(N3,Tbl_Holidays[Date],0)),MID(O$1,6,100),INDEX(Tbl_Holidays[Type],MATCH(N3,Tbl_Holidays[Date],0),1))</f>
        <v>Wednesday</v>
      </c>
      <c r="P3" s="132">
        <f t="shared" si="3"/>
        <v>43657</v>
      </c>
      <c r="Q3" s="130" t="str">
        <f>IF(ISERROR(MATCH(P3,Tbl_Holidays[Date],0)),MID(Q$1,6,100),INDEX(Tbl_Holidays[Type],MATCH(P3,Tbl_Holidays[Date],0),1))</f>
        <v>Thursday</v>
      </c>
      <c r="R3" s="132">
        <f t="shared" si="3"/>
        <v>43658</v>
      </c>
      <c r="S3" s="130" t="str">
        <f>IF(ISERROR(MATCH(R3,Tbl_Holidays[Date],0)),MID(S$1,6,100),INDEX(Tbl_Holidays[Type],MATCH(R3,Tbl_Holidays[Date],0),1))</f>
        <v>Friday</v>
      </c>
      <c r="T3" s="132">
        <f t="shared" si="3"/>
        <v>43659</v>
      </c>
      <c r="U3" s="130" t="str">
        <f>IF(ISERROR(MATCH(T3,Tbl_Holidays[Date],0)),MID(U$1,6,100),INDEX(Tbl_Holidays[Type],MATCH(T3,Tbl_Holidays[Date],0),1))</f>
        <v>Saturday</v>
      </c>
      <c r="V3" s="132">
        <f t="shared" si="3"/>
        <v>43660</v>
      </c>
      <c r="W3" s="130" t="str">
        <f>IF(ISERROR(MATCH(V3,Tbl_Holidays[Date],0)),MID(W$1,6,100),INDEX(Tbl_Holidays[Type],MATCH(V3,Tbl_Holidays[Date],0),1))</f>
        <v>Sunday</v>
      </c>
      <c r="X3" s="132">
        <f t="shared" si="3"/>
        <v>43661</v>
      </c>
      <c r="Y3" s="130" t="str">
        <f>IF(ISERROR(MATCH(X3,Tbl_Holidays[Date],0)),MID(Y$1,6,100),INDEX(Tbl_Holidays[Type],MATCH(X3,Tbl_Holidays[Date],0),1))</f>
        <v>Monday</v>
      </c>
      <c r="Z3" s="132">
        <f t="shared" si="3"/>
        <v>43662</v>
      </c>
      <c r="AA3" s="130" t="str">
        <f>IF(ISERROR(MATCH(Z3,Tbl_Holidays[Date],0)),MID(AA$1,6,100),INDEX(Tbl_Holidays[Type],MATCH(Z3,Tbl_Holidays[Date],0),1))</f>
        <v>Tuesday</v>
      </c>
      <c r="AB3" s="132">
        <f t="shared" ref="AB3:AB28" si="4">Z3+1</f>
        <v>43663</v>
      </c>
      <c r="AC3" s="130" t="str">
        <f>IF(ISERROR(MATCH(AB3,Tbl_Holidays[Date],0)),MID(AC$1,6,100),INDEX(Tbl_Holidays[Type],MATCH(AB3,Tbl_Holidays[Date],0),1))</f>
        <v>Wednesday</v>
      </c>
      <c r="AD3" s="132">
        <f t="shared" ref="AD3:AD28" si="5">AB3+1</f>
        <v>43664</v>
      </c>
      <c r="AE3" s="130" t="str">
        <f>IF(ISERROR(MATCH(AD3,Tbl_Holidays[Date],0)),MID(AE$1,6,100),INDEX(Tbl_Holidays[Type],MATCH(AD3,Tbl_Holidays[Date],0),1))</f>
        <v>Thursday</v>
      </c>
      <c r="AF3" s="132">
        <f t="shared" ref="AF3:AF28" si="6">AD3+1</f>
        <v>43665</v>
      </c>
      <c r="AG3" s="130" t="str">
        <f>IF(ISERROR(MATCH(AF3,Tbl_Holidays[Date],0)),MID(AG$1,6,100),INDEX(Tbl_Holidays[Type],MATCH(AF3,Tbl_Holidays[Date],0),1))</f>
        <v>Friday</v>
      </c>
    </row>
    <row r="4" spans="1:33">
      <c r="A4" s="128">
        <v>3</v>
      </c>
      <c r="B4" s="129">
        <f t="shared" ref="B4:B28" si="7">B3+14</f>
        <v>43679</v>
      </c>
      <c r="C4" s="129">
        <f t="shared" si="0"/>
        <v>43682</v>
      </c>
      <c r="D4" s="130" t="s">
        <v>63</v>
      </c>
      <c r="E4" s="129">
        <f t="shared" si="1"/>
        <v>43686</v>
      </c>
      <c r="F4" s="131">
        <f t="shared" si="2"/>
        <v>43666</v>
      </c>
      <c r="G4" s="130" t="str">
        <f>IF(ISERROR(MATCH(F4,Tbl_Holidays[Date],0)),MID(G$1,6,100),INDEX(Tbl_Holidays[Type],MATCH(F4,Tbl_Holidays[Date],0),1))</f>
        <v>Saturday</v>
      </c>
      <c r="H4" s="132">
        <f t="shared" si="3"/>
        <v>43667</v>
      </c>
      <c r="I4" s="130" t="str">
        <f>IF(ISERROR(MATCH(H4,Tbl_Holidays[Date],0)),MID(I$1,6,100),INDEX(Tbl_Holidays[Type],MATCH(H4,Tbl_Holidays[Date],0),1))</f>
        <v>Sunday</v>
      </c>
      <c r="J4" s="132">
        <f t="shared" si="3"/>
        <v>43668</v>
      </c>
      <c r="K4" s="130" t="str">
        <f>IF(ISERROR(MATCH(J4,Tbl_Holidays[Date],0)),MID(K$1,6,100),INDEX(Tbl_Holidays[Type],MATCH(J4,Tbl_Holidays[Date],0),1))</f>
        <v>Monday</v>
      </c>
      <c r="L4" s="132">
        <f t="shared" si="3"/>
        <v>43669</v>
      </c>
      <c r="M4" s="130" t="str">
        <f>IF(ISERROR(MATCH(L4,Tbl_Holidays[Date],0)),MID(M$1,6,100),INDEX(Tbl_Holidays[Type],MATCH(L4,Tbl_Holidays[Date],0),1))</f>
        <v>Tuesday</v>
      </c>
      <c r="N4" s="132">
        <f t="shared" si="3"/>
        <v>43670</v>
      </c>
      <c r="O4" s="130" t="str">
        <f>IF(ISERROR(MATCH(N4,Tbl_Holidays[Date],0)),MID(O$1,6,100),INDEX(Tbl_Holidays[Type],MATCH(N4,Tbl_Holidays[Date],0),1))</f>
        <v>Wednesday</v>
      </c>
      <c r="P4" s="132">
        <f t="shared" si="3"/>
        <v>43671</v>
      </c>
      <c r="Q4" s="130" t="str">
        <f>IF(ISERROR(MATCH(P4,Tbl_Holidays[Date],0)),MID(Q$1,6,100),INDEX(Tbl_Holidays[Type],MATCH(P4,Tbl_Holidays[Date],0),1))</f>
        <v>Thursday</v>
      </c>
      <c r="R4" s="132">
        <f t="shared" si="3"/>
        <v>43672</v>
      </c>
      <c r="S4" s="130" t="str">
        <f>IF(ISERROR(MATCH(R4,Tbl_Holidays[Date],0)),MID(S$1,6,100),INDEX(Tbl_Holidays[Type],MATCH(R4,Tbl_Holidays[Date],0),1))</f>
        <v>Friday</v>
      </c>
      <c r="T4" s="132">
        <f t="shared" si="3"/>
        <v>43673</v>
      </c>
      <c r="U4" s="130" t="str">
        <f>IF(ISERROR(MATCH(T4,Tbl_Holidays[Date],0)),MID(U$1,6,100),INDEX(Tbl_Holidays[Type],MATCH(T4,Tbl_Holidays[Date],0),1))</f>
        <v>Saturday</v>
      </c>
      <c r="V4" s="132">
        <f t="shared" si="3"/>
        <v>43674</v>
      </c>
      <c r="W4" s="130" t="str">
        <f>IF(ISERROR(MATCH(V4,Tbl_Holidays[Date],0)),MID(W$1,6,100),INDEX(Tbl_Holidays[Type],MATCH(V4,Tbl_Holidays[Date],0),1))</f>
        <v>Sunday</v>
      </c>
      <c r="X4" s="132">
        <f t="shared" si="3"/>
        <v>43675</v>
      </c>
      <c r="Y4" s="130" t="str">
        <f>IF(ISERROR(MATCH(X4,Tbl_Holidays[Date],0)),MID(Y$1,6,100),INDEX(Tbl_Holidays[Type],MATCH(X4,Tbl_Holidays[Date],0),1))</f>
        <v>Monday</v>
      </c>
      <c r="Z4" s="132">
        <f t="shared" si="3"/>
        <v>43676</v>
      </c>
      <c r="AA4" s="130" t="str">
        <f>IF(ISERROR(MATCH(Z4,Tbl_Holidays[Date],0)),MID(AA$1,6,100),INDEX(Tbl_Holidays[Type],MATCH(Z4,Tbl_Holidays[Date],0),1))</f>
        <v>Tuesday</v>
      </c>
      <c r="AB4" s="132">
        <f t="shared" si="4"/>
        <v>43677</v>
      </c>
      <c r="AC4" s="130" t="str">
        <f>IF(ISERROR(MATCH(AB4,Tbl_Holidays[Date],0)),MID(AC$1,6,100),INDEX(Tbl_Holidays[Type],MATCH(AB4,Tbl_Holidays[Date],0),1))</f>
        <v>Wednesday</v>
      </c>
      <c r="AD4" s="132">
        <f t="shared" si="5"/>
        <v>43678</v>
      </c>
      <c r="AE4" s="130" t="str">
        <f>IF(ISERROR(MATCH(AD4,Tbl_Holidays[Date],0)),MID(AE$1,6,100),INDEX(Tbl_Holidays[Type],MATCH(AD4,Tbl_Holidays[Date],0),1))</f>
        <v>Thursday</v>
      </c>
      <c r="AF4" s="132">
        <f t="shared" si="6"/>
        <v>43679</v>
      </c>
      <c r="AG4" s="130" t="str">
        <f>IF(ISERROR(MATCH(AF4,Tbl_Holidays[Date],0)),MID(AG$1,6,100),INDEX(Tbl_Holidays[Type],MATCH(AF4,Tbl_Holidays[Date],0),1))</f>
        <v>Friday</v>
      </c>
    </row>
    <row r="5" spans="1:33">
      <c r="A5" s="128">
        <v>4</v>
      </c>
      <c r="B5" s="129">
        <f t="shared" si="7"/>
        <v>43693</v>
      </c>
      <c r="C5" s="129">
        <f t="shared" si="0"/>
        <v>43696</v>
      </c>
      <c r="D5" s="130" t="s">
        <v>63</v>
      </c>
      <c r="E5" s="129">
        <f t="shared" si="1"/>
        <v>43700</v>
      </c>
      <c r="F5" s="131">
        <f t="shared" si="2"/>
        <v>43680</v>
      </c>
      <c r="G5" s="130" t="str">
        <f>IF(ISERROR(MATCH(F5,Tbl_Holidays[Date],0)),MID(G$1,6,100),INDEX(Tbl_Holidays[Type],MATCH(F5,Tbl_Holidays[Date],0),1))</f>
        <v>Saturday</v>
      </c>
      <c r="H5" s="132">
        <f t="shared" si="3"/>
        <v>43681</v>
      </c>
      <c r="I5" s="130" t="str">
        <f>IF(ISERROR(MATCH(H5,Tbl_Holidays[Date],0)),MID(I$1,6,100),INDEX(Tbl_Holidays[Type],MATCH(H5,Tbl_Holidays[Date],0),1))</f>
        <v>Sunday</v>
      </c>
      <c r="J5" s="132">
        <f t="shared" si="3"/>
        <v>43682</v>
      </c>
      <c r="K5" s="130" t="str">
        <f>IF(ISERROR(MATCH(J5,Tbl_Holidays[Date],0)),MID(K$1,6,100),INDEX(Tbl_Holidays[Type],MATCH(J5,Tbl_Holidays[Date],0),1))</f>
        <v>Monday</v>
      </c>
      <c r="L5" s="132">
        <f t="shared" si="3"/>
        <v>43683</v>
      </c>
      <c r="M5" s="130" t="str">
        <f>IF(ISERROR(MATCH(L5,Tbl_Holidays[Date],0)),MID(M$1,6,100),INDEX(Tbl_Holidays[Type],MATCH(L5,Tbl_Holidays[Date],0),1))</f>
        <v>Tuesday</v>
      </c>
      <c r="N5" s="132">
        <f t="shared" si="3"/>
        <v>43684</v>
      </c>
      <c r="O5" s="130" t="str">
        <f>IF(ISERROR(MATCH(N5,Tbl_Holidays[Date],0)),MID(O$1,6,100),INDEX(Tbl_Holidays[Type],MATCH(N5,Tbl_Holidays[Date],0),1))</f>
        <v>Wednesday</v>
      </c>
      <c r="P5" s="132">
        <f t="shared" si="3"/>
        <v>43685</v>
      </c>
      <c r="Q5" s="130" t="str">
        <f>IF(ISERROR(MATCH(P5,Tbl_Holidays[Date],0)),MID(Q$1,6,100),INDEX(Tbl_Holidays[Type],MATCH(P5,Tbl_Holidays[Date],0),1))</f>
        <v>Thursday</v>
      </c>
      <c r="R5" s="132">
        <f t="shared" si="3"/>
        <v>43686</v>
      </c>
      <c r="S5" s="130" t="str">
        <f>IF(ISERROR(MATCH(R5,Tbl_Holidays[Date],0)),MID(S$1,6,100),INDEX(Tbl_Holidays[Type],MATCH(R5,Tbl_Holidays[Date],0),1))</f>
        <v>Friday</v>
      </c>
      <c r="T5" s="132">
        <f t="shared" si="3"/>
        <v>43687</v>
      </c>
      <c r="U5" s="130" t="str">
        <f>IF(ISERROR(MATCH(T5,Tbl_Holidays[Date],0)),MID(U$1,6,100),INDEX(Tbl_Holidays[Type],MATCH(T5,Tbl_Holidays[Date],0),1))</f>
        <v>Saturday</v>
      </c>
      <c r="V5" s="132">
        <f t="shared" si="3"/>
        <v>43688</v>
      </c>
      <c r="W5" s="130" t="str">
        <f>IF(ISERROR(MATCH(V5,Tbl_Holidays[Date],0)),MID(W$1,6,100),INDEX(Tbl_Holidays[Type],MATCH(V5,Tbl_Holidays[Date],0),1))</f>
        <v>Sunday</v>
      </c>
      <c r="X5" s="132">
        <f t="shared" si="3"/>
        <v>43689</v>
      </c>
      <c r="Y5" s="130" t="str">
        <f>IF(ISERROR(MATCH(X5,Tbl_Holidays[Date],0)),MID(Y$1,6,100),INDEX(Tbl_Holidays[Type],MATCH(X5,Tbl_Holidays[Date],0),1))</f>
        <v>Monday</v>
      </c>
      <c r="Z5" s="132">
        <f t="shared" si="3"/>
        <v>43690</v>
      </c>
      <c r="AA5" s="130" t="str">
        <f>IF(ISERROR(MATCH(Z5,Tbl_Holidays[Date],0)),MID(AA$1,6,100),INDEX(Tbl_Holidays[Type],MATCH(Z5,Tbl_Holidays[Date],0),1))</f>
        <v>Tuesday</v>
      </c>
      <c r="AB5" s="132">
        <f t="shared" si="4"/>
        <v>43691</v>
      </c>
      <c r="AC5" s="130" t="str">
        <f>IF(ISERROR(MATCH(AB5,Tbl_Holidays[Date],0)),MID(AC$1,6,100),INDEX(Tbl_Holidays[Type],MATCH(AB5,Tbl_Holidays[Date],0),1))</f>
        <v>Wednesday</v>
      </c>
      <c r="AD5" s="132">
        <f t="shared" si="5"/>
        <v>43692</v>
      </c>
      <c r="AE5" s="130" t="str">
        <f>IF(ISERROR(MATCH(AD5,Tbl_Holidays[Date],0)),MID(AE$1,6,100),INDEX(Tbl_Holidays[Type],MATCH(AD5,Tbl_Holidays[Date],0),1))</f>
        <v>Thursday</v>
      </c>
      <c r="AF5" s="132">
        <f t="shared" si="6"/>
        <v>43693</v>
      </c>
      <c r="AG5" s="130" t="str">
        <f>IF(ISERROR(MATCH(AF5,Tbl_Holidays[Date],0)),MID(AG$1,6,100),INDEX(Tbl_Holidays[Type],MATCH(AF5,Tbl_Holidays[Date],0),1))</f>
        <v>Friday</v>
      </c>
    </row>
    <row r="6" spans="1:33">
      <c r="A6" s="128">
        <v>5</v>
      </c>
      <c r="B6" s="129">
        <f t="shared" si="7"/>
        <v>43707</v>
      </c>
      <c r="C6" s="151">
        <v>43707</v>
      </c>
      <c r="D6" s="130" t="s">
        <v>63</v>
      </c>
      <c r="E6" s="129">
        <f t="shared" si="1"/>
        <v>43714</v>
      </c>
      <c r="F6" s="131">
        <f t="shared" si="2"/>
        <v>43694</v>
      </c>
      <c r="G6" s="130" t="str">
        <f>IF(ISERROR(MATCH(F6,Tbl_Holidays[Date],0)),MID(G$1,6,100),INDEX(Tbl_Holidays[Type],MATCH(F6,Tbl_Holidays[Date],0),1))</f>
        <v>Saturday</v>
      </c>
      <c r="H6" s="132">
        <f t="shared" si="3"/>
        <v>43695</v>
      </c>
      <c r="I6" s="130" t="str">
        <f>IF(ISERROR(MATCH(H6,Tbl_Holidays[Date],0)),MID(I$1,6,100),INDEX(Tbl_Holidays[Type],MATCH(H6,Tbl_Holidays[Date],0),1))</f>
        <v>Sunday</v>
      </c>
      <c r="J6" s="132">
        <f t="shared" si="3"/>
        <v>43696</v>
      </c>
      <c r="K6" s="130" t="str">
        <f>IF(ISERROR(MATCH(J6,Tbl_Holidays[Date],0)),MID(K$1,6,100),INDEX(Tbl_Holidays[Type],MATCH(J6,Tbl_Holidays[Date],0),1))</f>
        <v>Monday</v>
      </c>
      <c r="L6" s="132">
        <f t="shared" si="3"/>
        <v>43697</v>
      </c>
      <c r="M6" s="130" t="str">
        <f>IF(ISERROR(MATCH(L6,Tbl_Holidays[Date],0)),MID(M$1,6,100),INDEX(Tbl_Holidays[Type],MATCH(L6,Tbl_Holidays[Date],0),1))</f>
        <v>Tuesday</v>
      </c>
      <c r="N6" s="132">
        <f t="shared" si="3"/>
        <v>43698</v>
      </c>
      <c r="O6" s="130" t="str">
        <f>IF(ISERROR(MATCH(N6,Tbl_Holidays[Date],0)),MID(O$1,6,100),INDEX(Tbl_Holidays[Type],MATCH(N6,Tbl_Holidays[Date],0),1))</f>
        <v>Wednesday</v>
      </c>
      <c r="P6" s="132">
        <f t="shared" si="3"/>
        <v>43699</v>
      </c>
      <c r="Q6" s="130" t="str">
        <f>IF(ISERROR(MATCH(P6,Tbl_Holidays[Date],0)),MID(Q$1,6,100),INDEX(Tbl_Holidays[Type],MATCH(P6,Tbl_Holidays[Date],0),1))</f>
        <v>Thursday</v>
      </c>
      <c r="R6" s="132">
        <f t="shared" si="3"/>
        <v>43700</v>
      </c>
      <c r="S6" s="130" t="str">
        <f>IF(ISERROR(MATCH(R6,Tbl_Holidays[Date],0)),MID(S$1,6,100),INDEX(Tbl_Holidays[Type],MATCH(R6,Tbl_Holidays[Date],0),1))</f>
        <v>Friday</v>
      </c>
      <c r="T6" s="132">
        <f t="shared" si="3"/>
        <v>43701</v>
      </c>
      <c r="U6" s="130" t="str">
        <f>IF(ISERROR(MATCH(T6,Tbl_Holidays[Date],0)),MID(U$1,6,100),INDEX(Tbl_Holidays[Type],MATCH(T6,Tbl_Holidays[Date],0),1))</f>
        <v>Saturday</v>
      </c>
      <c r="V6" s="132">
        <f t="shared" si="3"/>
        <v>43702</v>
      </c>
      <c r="W6" s="130" t="str">
        <f>IF(ISERROR(MATCH(V6,Tbl_Holidays[Date],0)),MID(W$1,6,100),INDEX(Tbl_Holidays[Type],MATCH(V6,Tbl_Holidays[Date],0),1))</f>
        <v>Sunday</v>
      </c>
      <c r="X6" s="132">
        <f t="shared" si="3"/>
        <v>43703</v>
      </c>
      <c r="Y6" s="130" t="str">
        <f>IF(ISERROR(MATCH(X6,Tbl_Holidays[Date],0)),MID(Y$1,6,100),INDEX(Tbl_Holidays[Type],MATCH(X6,Tbl_Holidays[Date],0),1))</f>
        <v>Monday</v>
      </c>
      <c r="Z6" s="132">
        <f t="shared" si="3"/>
        <v>43704</v>
      </c>
      <c r="AA6" s="130" t="str">
        <f>IF(ISERROR(MATCH(Z6,Tbl_Holidays[Date],0)),MID(AA$1,6,100),INDEX(Tbl_Holidays[Type],MATCH(Z6,Tbl_Holidays[Date],0),1))</f>
        <v>Tuesday</v>
      </c>
      <c r="AB6" s="132">
        <f t="shared" si="4"/>
        <v>43705</v>
      </c>
      <c r="AC6" s="130" t="str">
        <f>IF(ISERROR(MATCH(AB6,Tbl_Holidays[Date],0)),MID(AC$1,6,100),INDEX(Tbl_Holidays[Type],MATCH(AB6,Tbl_Holidays[Date],0),1))</f>
        <v>Wednesday</v>
      </c>
      <c r="AD6" s="132">
        <f t="shared" si="5"/>
        <v>43706</v>
      </c>
      <c r="AE6" s="130" t="str">
        <f>IF(ISERROR(MATCH(AD6,Tbl_Holidays[Date],0)),MID(AE$1,6,100),INDEX(Tbl_Holidays[Type],MATCH(AD6,Tbl_Holidays[Date],0),1))</f>
        <v>Thursday</v>
      </c>
      <c r="AF6" s="132">
        <f t="shared" si="6"/>
        <v>43707</v>
      </c>
      <c r="AG6" s="130" t="str">
        <f>IF(ISERROR(MATCH(AF6,Tbl_Holidays[Date],0)),MID(AG$1,6,100),INDEX(Tbl_Holidays[Type],MATCH(AF6,Tbl_Holidays[Date],0),1))</f>
        <v>Friday</v>
      </c>
    </row>
    <row r="7" spans="1:33">
      <c r="A7" s="128">
        <v>6</v>
      </c>
      <c r="B7" s="129">
        <f t="shared" si="7"/>
        <v>43721</v>
      </c>
      <c r="C7" s="129">
        <f t="shared" si="0"/>
        <v>43724</v>
      </c>
      <c r="D7" s="130" t="s">
        <v>63</v>
      </c>
      <c r="E7" s="129">
        <f t="shared" si="1"/>
        <v>43728</v>
      </c>
      <c r="F7" s="131">
        <f t="shared" si="2"/>
        <v>43708</v>
      </c>
      <c r="G7" s="130" t="str">
        <f>IF(ISERROR(MATCH(F7,Tbl_Holidays[Date],0)),MID(G$1,6,100),INDEX(Tbl_Holidays[Type],MATCH(F7,Tbl_Holidays[Date],0),1))</f>
        <v>Saturday</v>
      </c>
      <c r="H7" s="132">
        <f t="shared" si="3"/>
        <v>43709</v>
      </c>
      <c r="I7" s="130" t="str">
        <f>IF(ISERROR(MATCH(H7,Tbl_Holidays[Date],0)),MID(I$1,6,100),INDEX(Tbl_Holidays[Type],MATCH(H7,Tbl_Holidays[Date],0),1))</f>
        <v>Sunday</v>
      </c>
      <c r="J7" s="132">
        <f t="shared" si="3"/>
        <v>43710</v>
      </c>
      <c r="K7" s="130" t="str">
        <f>IF(ISERROR(MATCH(J7,Tbl_Holidays[Date],0)),MID(K$1,6,100),INDEX(Tbl_Holidays[Type],MATCH(J7,Tbl_Holidays[Date],0),1))</f>
        <v>HOLIDAY</v>
      </c>
      <c r="L7" s="132">
        <f t="shared" si="3"/>
        <v>43711</v>
      </c>
      <c r="M7" s="130" t="str">
        <f>IF(ISERROR(MATCH(L7,Tbl_Holidays[Date],0)),MID(M$1,6,100),INDEX(Tbl_Holidays[Type],MATCH(L7,Tbl_Holidays[Date],0),1))</f>
        <v>Tuesday</v>
      </c>
      <c r="N7" s="132">
        <f t="shared" si="3"/>
        <v>43712</v>
      </c>
      <c r="O7" s="130" t="str">
        <f>IF(ISERROR(MATCH(N7,Tbl_Holidays[Date],0)),MID(O$1,6,100),INDEX(Tbl_Holidays[Type],MATCH(N7,Tbl_Holidays[Date],0),1))</f>
        <v>Wednesday</v>
      </c>
      <c r="P7" s="132">
        <f t="shared" si="3"/>
        <v>43713</v>
      </c>
      <c r="Q7" s="130" t="str">
        <f>IF(ISERROR(MATCH(P7,Tbl_Holidays[Date],0)),MID(Q$1,6,100),INDEX(Tbl_Holidays[Type],MATCH(P7,Tbl_Holidays[Date],0),1))</f>
        <v>Thursday</v>
      </c>
      <c r="R7" s="132">
        <f t="shared" si="3"/>
        <v>43714</v>
      </c>
      <c r="S7" s="130" t="str">
        <f>IF(ISERROR(MATCH(R7,Tbl_Holidays[Date],0)),MID(S$1,6,100),INDEX(Tbl_Holidays[Type],MATCH(R7,Tbl_Holidays[Date],0),1))</f>
        <v>Friday</v>
      </c>
      <c r="T7" s="132">
        <f t="shared" si="3"/>
        <v>43715</v>
      </c>
      <c r="U7" s="130" t="str">
        <f>IF(ISERROR(MATCH(T7,Tbl_Holidays[Date],0)),MID(U$1,6,100),INDEX(Tbl_Holidays[Type],MATCH(T7,Tbl_Holidays[Date],0),1))</f>
        <v>Saturday</v>
      </c>
      <c r="V7" s="132">
        <f t="shared" si="3"/>
        <v>43716</v>
      </c>
      <c r="W7" s="130" t="str">
        <f>IF(ISERROR(MATCH(V7,Tbl_Holidays[Date],0)),MID(W$1,6,100),INDEX(Tbl_Holidays[Type],MATCH(V7,Tbl_Holidays[Date],0),1))</f>
        <v>Sunday</v>
      </c>
      <c r="X7" s="132">
        <f t="shared" si="3"/>
        <v>43717</v>
      </c>
      <c r="Y7" s="130" t="str">
        <f>IF(ISERROR(MATCH(X7,Tbl_Holidays[Date],0)),MID(Y$1,6,100),INDEX(Tbl_Holidays[Type],MATCH(X7,Tbl_Holidays[Date],0),1))</f>
        <v>Monday</v>
      </c>
      <c r="Z7" s="132">
        <f t="shared" si="3"/>
        <v>43718</v>
      </c>
      <c r="AA7" s="130" t="str">
        <f>IF(ISERROR(MATCH(Z7,Tbl_Holidays[Date],0)),MID(AA$1,6,100),INDEX(Tbl_Holidays[Type],MATCH(Z7,Tbl_Holidays[Date],0),1))</f>
        <v>Tuesday</v>
      </c>
      <c r="AB7" s="132">
        <f t="shared" si="4"/>
        <v>43719</v>
      </c>
      <c r="AC7" s="130" t="str">
        <f>IF(ISERROR(MATCH(AB7,Tbl_Holidays[Date],0)),MID(AC$1,6,100),INDEX(Tbl_Holidays[Type],MATCH(AB7,Tbl_Holidays[Date],0),1))</f>
        <v>Wednesday</v>
      </c>
      <c r="AD7" s="132">
        <f t="shared" si="5"/>
        <v>43720</v>
      </c>
      <c r="AE7" s="130" t="str">
        <f>IF(ISERROR(MATCH(AD7,Tbl_Holidays[Date],0)),MID(AE$1,6,100),INDEX(Tbl_Holidays[Type],MATCH(AD7,Tbl_Holidays[Date],0),1))</f>
        <v>Thursday</v>
      </c>
      <c r="AF7" s="132">
        <f t="shared" si="6"/>
        <v>43721</v>
      </c>
      <c r="AG7" s="130" t="str">
        <f>IF(ISERROR(MATCH(AF7,Tbl_Holidays[Date],0)),MID(AG$1,6,100),INDEX(Tbl_Holidays[Type],MATCH(AF7,Tbl_Holidays[Date],0),1))</f>
        <v>Friday</v>
      </c>
    </row>
    <row r="8" spans="1:33">
      <c r="A8" s="128">
        <v>7</v>
      </c>
      <c r="B8" s="129">
        <f t="shared" si="7"/>
        <v>43735</v>
      </c>
      <c r="C8" s="129">
        <f t="shared" si="0"/>
        <v>43738</v>
      </c>
      <c r="D8" s="130" t="s">
        <v>63</v>
      </c>
      <c r="E8" s="129">
        <f t="shared" si="1"/>
        <v>43742</v>
      </c>
      <c r="F8" s="131">
        <f t="shared" si="2"/>
        <v>43722</v>
      </c>
      <c r="G8" s="130" t="str">
        <f>IF(ISERROR(MATCH(F8,Tbl_Holidays[Date],0)),MID(G$1,6,100),INDEX(Tbl_Holidays[Type],MATCH(F8,Tbl_Holidays[Date],0),1))</f>
        <v>Saturday</v>
      </c>
      <c r="H8" s="132">
        <f t="shared" si="3"/>
        <v>43723</v>
      </c>
      <c r="I8" s="130" t="str">
        <f>IF(ISERROR(MATCH(H8,Tbl_Holidays[Date],0)),MID(I$1,6,100),INDEX(Tbl_Holidays[Type],MATCH(H8,Tbl_Holidays[Date],0),1))</f>
        <v>Sunday</v>
      </c>
      <c r="J8" s="132">
        <f t="shared" si="3"/>
        <v>43724</v>
      </c>
      <c r="K8" s="130" t="str">
        <f>IF(ISERROR(MATCH(J8,Tbl_Holidays[Date],0)),MID(K$1,6,100),INDEX(Tbl_Holidays[Type],MATCH(J8,Tbl_Holidays[Date],0),1))</f>
        <v>Monday</v>
      </c>
      <c r="L8" s="132">
        <f t="shared" si="3"/>
        <v>43725</v>
      </c>
      <c r="M8" s="130" t="str">
        <f>IF(ISERROR(MATCH(L8,Tbl_Holidays[Date],0)),MID(M$1,6,100),INDEX(Tbl_Holidays[Type],MATCH(L8,Tbl_Holidays[Date],0),1))</f>
        <v>Tuesday</v>
      </c>
      <c r="N8" s="132">
        <f t="shared" si="3"/>
        <v>43726</v>
      </c>
      <c r="O8" s="130" t="str">
        <f>IF(ISERROR(MATCH(N8,Tbl_Holidays[Date],0)),MID(O$1,6,100),INDEX(Tbl_Holidays[Type],MATCH(N8,Tbl_Holidays[Date],0),1))</f>
        <v>Wednesday</v>
      </c>
      <c r="P8" s="132">
        <f t="shared" si="3"/>
        <v>43727</v>
      </c>
      <c r="Q8" s="130" t="str">
        <f>IF(ISERROR(MATCH(P8,Tbl_Holidays[Date],0)),MID(Q$1,6,100),INDEX(Tbl_Holidays[Type],MATCH(P8,Tbl_Holidays[Date],0),1))</f>
        <v>Thursday</v>
      </c>
      <c r="R8" s="132">
        <f t="shared" si="3"/>
        <v>43728</v>
      </c>
      <c r="S8" s="130" t="str">
        <f>IF(ISERROR(MATCH(R8,Tbl_Holidays[Date],0)),MID(S$1,6,100),INDEX(Tbl_Holidays[Type],MATCH(R8,Tbl_Holidays[Date],0),1))</f>
        <v>Friday</v>
      </c>
      <c r="T8" s="132">
        <f t="shared" si="3"/>
        <v>43729</v>
      </c>
      <c r="U8" s="130" t="str">
        <f>IF(ISERROR(MATCH(T8,Tbl_Holidays[Date],0)),MID(U$1,6,100),INDEX(Tbl_Holidays[Type],MATCH(T8,Tbl_Holidays[Date],0),1))</f>
        <v>Saturday</v>
      </c>
      <c r="V8" s="132">
        <f t="shared" si="3"/>
        <v>43730</v>
      </c>
      <c r="W8" s="130" t="str">
        <f>IF(ISERROR(MATCH(V8,Tbl_Holidays[Date],0)),MID(W$1,6,100),INDEX(Tbl_Holidays[Type],MATCH(V8,Tbl_Holidays[Date],0),1))</f>
        <v>Sunday</v>
      </c>
      <c r="X8" s="132">
        <f t="shared" si="3"/>
        <v>43731</v>
      </c>
      <c r="Y8" s="130" t="str">
        <f>IF(ISERROR(MATCH(X8,Tbl_Holidays[Date],0)),MID(Y$1,6,100),INDEX(Tbl_Holidays[Type],MATCH(X8,Tbl_Holidays[Date],0),1))</f>
        <v>Monday</v>
      </c>
      <c r="Z8" s="132">
        <f t="shared" si="3"/>
        <v>43732</v>
      </c>
      <c r="AA8" s="130" t="str">
        <f>IF(ISERROR(MATCH(Z8,Tbl_Holidays[Date],0)),MID(AA$1,6,100),INDEX(Tbl_Holidays[Type],MATCH(Z8,Tbl_Holidays[Date],0),1))</f>
        <v>Tuesday</v>
      </c>
      <c r="AB8" s="132">
        <f t="shared" si="4"/>
        <v>43733</v>
      </c>
      <c r="AC8" s="130" t="str">
        <f>IF(ISERROR(MATCH(AB8,Tbl_Holidays[Date],0)),MID(AC$1,6,100),INDEX(Tbl_Holidays[Type],MATCH(AB8,Tbl_Holidays[Date],0),1))</f>
        <v>Wednesday</v>
      </c>
      <c r="AD8" s="132">
        <f t="shared" si="5"/>
        <v>43734</v>
      </c>
      <c r="AE8" s="130" t="str">
        <f>IF(ISERROR(MATCH(AD8,Tbl_Holidays[Date],0)),MID(AE$1,6,100),INDEX(Tbl_Holidays[Type],MATCH(AD8,Tbl_Holidays[Date],0),1))</f>
        <v>Thursday</v>
      </c>
      <c r="AF8" s="132">
        <f t="shared" si="6"/>
        <v>43735</v>
      </c>
      <c r="AG8" s="130" t="str">
        <f>IF(ISERROR(MATCH(AF8,Tbl_Holidays[Date],0)),MID(AG$1,6,100),INDEX(Tbl_Holidays[Type],MATCH(AF8,Tbl_Holidays[Date],0),1))</f>
        <v>Friday</v>
      </c>
    </row>
    <row r="9" spans="1:33">
      <c r="A9" s="128">
        <v>8</v>
      </c>
      <c r="B9" s="129">
        <f t="shared" si="7"/>
        <v>43749</v>
      </c>
      <c r="C9" s="129">
        <f t="shared" si="0"/>
        <v>43752</v>
      </c>
      <c r="D9" s="130" t="s">
        <v>63</v>
      </c>
      <c r="E9" s="129">
        <f t="shared" si="1"/>
        <v>43756</v>
      </c>
      <c r="F9" s="131">
        <f t="shared" si="2"/>
        <v>43736</v>
      </c>
      <c r="G9" s="130" t="str">
        <f>IF(ISERROR(MATCH(F9,Tbl_Holidays[Date],0)),MID(G$1,6,100),INDEX(Tbl_Holidays[Type],MATCH(F9,Tbl_Holidays[Date],0),1))</f>
        <v>Saturday</v>
      </c>
      <c r="H9" s="132">
        <f t="shared" si="3"/>
        <v>43737</v>
      </c>
      <c r="I9" s="130" t="str">
        <f>IF(ISERROR(MATCH(H9,Tbl_Holidays[Date],0)),MID(I$1,6,100),INDEX(Tbl_Holidays[Type],MATCH(H9,Tbl_Holidays[Date],0),1))</f>
        <v>Sunday</v>
      </c>
      <c r="J9" s="132">
        <f t="shared" si="3"/>
        <v>43738</v>
      </c>
      <c r="K9" s="130" t="str">
        <f>IF(ISERROR(MATCH(J9,Tbl_Holidays[Date],0)),MID(K$1,6,100),INDEX(Tbl_Holidays[Type],MATCH(J9,Tbl_Holidays[Date],0),1))</f>
        <v>Monday</v>
      </c>
      <c r="L9" s="132">
        <f t="shared" si="3"/>
        <v>43739</v>
      </c>
      <c r="M9" s="130" t="str">
        <f>IF(ISERROR(MATCH(L9,Tbl_Holidays[Date],0)),MID(M$1,6,100),INDEX(Tbl_Holidays[Type],MATCH(L9,Tbl_Holidays[Date],0),1))</f>
        <v>Tuesday</v>
      </c>
      <c r="N9" s="132">
        <f t="shared" si="3"/>
        <v>43740</v>
      </c>
      <c r="O9" s="130" t="str">
        <f>IF(ISERROR(MATCH(N9,Tbl_Holidays[Date],0)),MID(O$1,6,100),INDEX(Tbl_Holidays[Type],MATCH(N9,Tbl_Holidays[Date],0),1))</f>
        <v>Wednesday</v>
      </c>
      <c r="P9" s="132">
        <f t="shared" si="3"/>
        <v>43741</v>
      </c>
      <c r="Q9" s="130" t="str">
        <f>IF(ISERROR(MATCH(P9,Tbl_Holidays[Date],0)),MID(Q$1,6,100),INDEX(Tbl_Holidays[Type],MATCH(P9,Tbl_Holidays[Date],0),1))</f>
        <v>Thursday</v>
      </c>
      <c r="R9" s="132">
        <f t="shared" si="3"/>
        <v>43742</v>
      </c>
      <c r="S9" s="130" t="str">
        <f>IF(ISERROR(MATCH(R9,Tbl_Holidays[Date],0)),MID(S$1,6,100),INDEX(Tbl_Holidays[Type],MATCH(R9,Tbl_Holidays[Date],0),1))</f>
        <v>Friday</v>
      </c>
      <c r="T9" s="132">
        <f t="shared" si="3"/>
        <v>43743</v>
      </c>
      <c r="U9" s="130" t="str">
        <f>IF(ISERROR(MATCH(T9,Tbl_Holidays[Date],0)),MID(U$1,6,100),INDEX(Tbl_Holidays[Type],MATCH(T9,Tbl_Holidays[Date],0),1))</f>
        <v>Saturday</v>
      </c>
      <c r="V9" s="132">
        <f t="shared" si="3"/>
        <v>43744</v>
      </c>
      <c r="W9" s="130" t="str">
        <f>IF(ISERROR(MATCH(V9,Tbl_Holidays[Date],0)),MID(W$1,6,100),INDEX(Tbl_Holidays[Type],MATCH(V9,Tbl_Holidays[Date],0),1))</f>
        <v>Sunday</v>
      </c>
      <c r="X9" s="132">
        <f t="shared" si="3"/>
        <v>43745</v>
      </c>
      <c r="Y9" s="130" t="str">
        <f>IF(ISERROR(MATCH(X9,Tbl_Holidays[Date],0)),MID(Y$1,6,100),INDEX(Tbl_Holidays[Type],MATCH(X9,Tbl_Holidays[Date],0),1))</f>
        <v>Monday</v>
      </c>
      <c r="Z9" s="132">
        <f t="shared" si="3"/>
        <v>43746</v>
      </c>
      <c r="AA9" s="130" t="str">
        <f>IF(ISERROR(MATCH(Z9,Tbl_Holidays[Date],0)),MID(AA$1,6,100),INDEX(Tbl_Holidays[Type],MATCH(Z9,Tbl_Holidays[Date],0),1))</f>
        <v>Tuesday</v>
      </c>
      <c r="AB9" s="132">
        <f t="shared" si="4"/>
        <v>43747</v>
      </c>
      <c r="AC9" s="130" t="str">
        <f>IF(ISERROR(MATCH(AB9,Tbl_Holidays[Date],0)),MID(AC$1,6,100),INDEX(Tbl_Holidays[Type],MATCH(AB9,Tbl_Holidays[Date],0),1))</f>
        <v>Wednesday</v>
      </c>
      <c r="AD9" s="132">
        <f t="shared" si="5"/>
        <v>43748</v>
      </c>
      <c r="AE9" s="130" t="str">
        <f>IF(ISERROR(MATCH(AD9,Tbl_Holidays[Date],0)),MID(AE$1,6,100),INDEX(Tbl_Holidays[Type],MATCH(AD9,Tbl_Holidays[Date],0),1))</f>
        <v>Thursday</v>
      </c>
      <c r="AF9" s="132">
        <f t="shared" si="6"/>
        <v>43749</v>
      </c>
      <c r="AG9" s="130" t="str">
        <f>IF(ISERROR(MATCH(AF9,Tbl_Holidays[Date],0)),MID(AG$1,6,100),INDEX(Tbl_Holidays[Type],MATCH(AF9,Tbl_Holidays[Date],0),1))</f>
        <v>Friday</v>
      </c>
    </row>
    <row r="10" spans="1:33">
      <c r="A10" s="128">
        <v>9</v>
      </c>
      <c r="B10" s="129">
        <f t="shared" si="7"/>
        <v>43763</v>
      </c>
      <c r="C10" s="129">
        <f t="shared" si="0"/>
        <v>43766</v>
      </c>
      <c r="D10" s="130" t="s">
        <v>63</v>
      </c>
      <c r="E10" s="129">
        <f t="shared" si="1"/>
        <v>43770</v>
      </c>
      <c r="F10" s="131">
        <f t="shared" si="2"/>
        <v>43750</v>
      </c>
      <c r="G10" s="130" t="str">
        <f>IF(ISERROR(MATCH(F10,Tbl_Holidays[Date],0)),MID(G$1,6,100),INDEX(Tbl_Holidays[Type],MATCH(F10,Tbl_Holidays[Date],0),1))</f>
        <v>Saturday</v>
      </c>
      <c r="H10" s="132">
        <f t="shared" si="3"/>
        <v>43751</v>
      </c>
      <c r="I10" s="130" t="str">
        <f>IF(ISERROR(MATCH(H10,Tbl_Holidays[Date],0)),MID(I$1,6,100),INDEX(Tbl_Holidays[Type],MATCH(H10,Tbl_Holidays[Date],0),1))</f>
        <v>Sunday</v>
      </c>
      <c r="J10" s="132">
        <f t="shared" si="3"/>
        <v>43752</v>
      </c>
      <c r="K10" s="130" t="str">
        <f>IF(ISERROR(MATCH(J10,Tbl_Holidays[Date],0)),MID(K$1,6,100),INDEX(Tbl_Holidays[Type],MATCH(J10,Tbl_Holidays[Date],0),1))</f>
        <v>Monday</v>
      </c>
      <c r="L10" s="132">
        <f t="shared" si="3"/>
        <v>43753</v>
      </c>
      <c r="M10" s="130" t="str">
        <f>IF(ISERROR(MATCH(L10,Tbl_Holidays[Date],0)),MID(M$1,6,100),INDEX(Tbl_Holidays[Type],MATCH(L10,Tbl_Holidays[Date],0),1))</f>
        <v>Tuesday</v>
      </c>
      <c r="N10" s="132">
        <f t="shared" si="3"/>
        <v>43754</v>
      </c>
      <c r="O10" s="130" t="str">
        <f>IF(ISERROR(MATCH(N10,Tbl_Holidays[Date],0)),MID(O$1,6,100),INDEX(Tbl_Holidays[Type],MATCH(N10,Tbl_Holidays[Date],0),1))</f>
        <v>Wednesday</v>
      </c>
      <c r="P10" s="132">
        <f t="shared" si="3"/>
        <v>43755</v>
      </c>
      <c r="Q10" s="130" t="str">
        <f>IF(ISERROR(MATCH(P10,Tbl_Holidays[Date],0)),MID(Q$1,6,100),INDEX(Tbl_Holidays[Type],MATCH(P10,Tbl_Holidays[Date],0),1))</f>
        <v>Thursday</v>
      </c>
      <c r="R10" s="132">
        <f t="shared" si="3"/>
        <v>43756</v>
      </c>
      <c r="S10" s="130" t="str">
        <f>IF(ISERROR(MATCH(R10,Tbl_Holidays[Date],0)),MID(S$1,6,100),INDEX(Tbl_Holidays[Type],MATCH(R10,Tbl_Holidays[Date],0),1))</f>
        <v>Friday</v>
      </c>
      <c r="T10" s="132">
        <f t="shared" si="3"/>
        <v>43757</v>
      </c>
      <c r="U10" s="130" t="str">
        <f>IF(ISERROR(MATCH(T10,Tbl_Holidays[Date],0)),MID(U$1,6,100),INDEX(Tbl_Holidays[Type],MATCH(T10,Tbl_Holidays[Date],0),1))</f>
        <v>Saturday</v>
      </c>
      <c r="V10" s="132">
        <f t="shared" si="3"/>
        <v>43758</v>
      </c>
      <c r="W10" s="130" t="str">
        <f>IF(ISERROR(MATCH(V10,Tbl_Holidays[Date],0)),MID(W$1,6,100),INDEX(Tbl_Holidays[Type],MATCH(V10,Tbl_Holidays[Date],0),1))</f>
        <v>Sunday</v>
      </c>
      <c r="X10" s="132">
        <f t="shared" si="3"/>
        <v>43759</v>
      </c>
      <c r="Y10" s="130" t="str">
        <f>IF(ISERROR(MATCH(X10,Tbl_Holidays[Date],0)),MID(Y$1,6,100),INDEX(Tbl_Holidays[Type],MATCH(X10,Tbl_Holidays[Date],0),1))</f>
        <v>Monday</v>
      </c>
      <c r="Z10" s="132">
        <f t="shared" si="3"/>
        <v>43760</v>
      </c>
      <c r="AA10" s="130" t="str">
        <f>IF(ISERROR(MATCH(Z10,Tbl_Holidays[Date],0)),MID(AA$1,6,100),INDEX(Tbl_Holidays[Type],MATCH(Z10,Tbl_Holidays[Date],0),1))</f>
        <v>Tuesday</v>
      </c>
      <c r="AB10" s="132">
        <f t="shared" si="4"/>
        <v>43761</v>
      </c>
      <c r="AC10" s="130" t="str">
        <f>IF(ISERROR(MATCH(AB10,Tbl_Holidays[Date],0)),MID(AC$1,6,100),INDEX(Tbl_Holidays[Type],MATCH(AB10,Tbl_Holidays[Date],0),1))</f>
        <v>Wednesday</v>
      </c>
      <c r="AD10" s="132">
        <f t="shared" si="5"/>
        <v>43762</v>
      </c>
      <c r="AE10" s="130" t="str">
        <f>IF(ISERROR(MATCH(AD10,Tbl_Holidays[Date],0)),MID(AE$1,6,100),INDEX(Tbl_Holidays[Type],MATCH(AD10,Tbl_Holidays[Date],0),1))</f>
        <v>Thursday</v>
      </c>
      <c r="AF10" s="132">
        <f t="shared" si="6"/>
        <v>43763</v>
      </c>
      <c r="AG10" s="130" t="str">
        <f>IF(ISERROR(MATCH(AF10,Tbl_Holidays[Date],0)),MID(AG$1,6,100),INDEX(Tbl_Holidays[Type],MATCH(AF10,Tbl_Holidays[Date],0),1))</f>
        <v>Friday</v>
      </c>
    </row>
    <row r="11" spans="1:33">
      <c r="A11" s="128">
        <v>10</v>
      </c>
      <c r="B11" s="129">
        <f t="shared" si="7"/>
        <v>43777</v>
      </c>
      <c r="C11" s="129">
        <f t="shared" si="0"/>
        <v>43780</v>
      </c>
      <c r="D11" s="130" t="s">
        <v>63</v>
      </c>
      <c r="E11" s="129">
        <f t="shared" si="1"/>
        <v>43784</v>
      </c>
      <c r="F11" s="131">
        <f t="shared" si="2"/>
        <v>43764</v>
      </c>
      <c r="G11" s="130" t="str">
        <f>IF(ISERROR(MATCH(F11,Tbl_Holidays[Date],0)),MID(G$1,6,100),INDEX(Tbl_Holidays[Type],MATCH(F11,Tbl_Holidays[Date],0),1))</f>
        <v>Saturday</v>
      </c>
      <c r="H11" s="132">
        <f t="shared" si="3"/>
        <v>43765</v>
      </c>
      <c r="I11" s="130" t="str">
        <f>IF(ISERROR(MATCH(H11,Tbl_Holidays[Date],0)),MID(I$1,6,100),INDEX(Tbl_Holidays[Type],MATCH(H11,Tbl_Holidays[Date],0),1))</f>
        <v>Sunday</v>
      </c>
      <c r="J11" s="132">
        <f t="shared" si="3"/>
        <v>43766</v>
      </c>
      <c r="K11" s="130" t="str">
        <f>IF(ISERROR(MATCH(J11,Tbl_Holidays[Date],0)),MID(K$1,6,100),INDEX(Tbl_Holidays[Type],MATCH(J11,Tbl_Holidays[Date],0),1))</f>
        <v>Monday</v>
      </c>
      <c r="L11" s="132">
        <f t="shared" si="3"/>
        <v>43767</v>
      </c>
      <c r="M11" s="130" t="str">
        <f>IF(ISERROR(MATCH(L11,Tbl_Holidays[Date],0)),MID(M$1,6,100),INDEX(Tbl_Holidays[Type],MATCH(L11,Tbl_Holidays[Date],0),1))</f>
        <v>Tuesday</v>
      </c>
      <c r="N11" s="132">
        <f t="shared" si="3"/>
        <v>43768</v>
      </c>
      <c r="O11" s="130" t="str">
        <f>IF(ISERROR(MATCH(N11,Tbl_Holidays[Date],0)),MID(O$1,6,100),INDEX(Tbl_Holidays[Type],MATCH(N11,Tbl_Holidays[Date],0),1))</f>
        <v>Wednesday</v>
      </c>
      <c r="P11" s="132">
        <f t="shared" si="3"/>
        <v>43769</v>
      </c>
      <c r="Q11" s="130" t="str">
        <f>IF(ISERROR(MATCH(P11,Tbl_Holidays[Date],0)),MID(Q$1,6,100),INDEX(Tbl_Holidays[Type],MATCH(P11,Tbl_Holidays[Date],0),1))</f>
        <v>Thursday</v>
      </c>
      <c r="R11" s="132">
        <f t="shared" si="3"/>
        <v>43770</v>
      </c>
      <c r="S11" s="130" t="str">
        <f>IF(ISERROR(MATCH(R11,Tbl_Holidays[Date],0)),MID(S$1,6,100),INDEX(Tbl_Holidays[Type],MATCH(R11,Tbl_Holidays[Date],0),1))</f>
        <v>Friday</v>
      </c>
      <c r="T11" s="132">
        <f t="shared" si="3"/>
        <v>43771</v>
      </c>
      <c r="U11" s="130" t="str">
        <f>IF(ISERROR(MATCH(T11,Tbl_Holidays[Date],0)),MID(U$1,6,100),INDEX(Tbl_Holidays[Type],MATCH(T11,Tbl_Holidays[Date],0),1))</f>
        <v>Saturday</v>
      </c>
      <c r="V11" s="132">
        <f t="shared" si="3"/>
        <v>43772</v>
      </c>
      <c r="W11" s="130" t="str">
        <f>IF(ISERROR(MATCH(V11,Tbl_Holidays[Date],0)),MID(W$1,6,100),INDEX(Tbl_Holidays[Type],MATCH(V11,Tbl_Holidays[Date],0),1))</f>
        <v>Sunday</v>
      </c>
      <c r="X11" s="132">
        <f t="shared" si="3"/>
        <v>43773</v>
      </c>
      <c r="Y11" s="130" t="str">
        <f>IF(ISERROR(MATCH(X11,Tbl_Holidays[Date],0)),MID(Y$1,6,100),INDEX(Tbl_Holidays[Type],MATCH(X11,Tbl_Holidays[Date],0),1))</f>
        <v>Monday</v>
      </c>
      <c r="Z11" s="132">
        <f t="shared" si="3"/>
        <v>43774</v>
      </c>
      <c r="AA11" s="130" t="str">
        <f>IF(ISERROR(MATCH(Z11,Tbl_Holidays[Date],0)),MID(AA$1,6,100),INDEX(Tbl_Holidays[Type],MATCH(Z11,Tbl_Holidays[Date],0),1))</f>
        <v>Tuesday</v>
      </c>
      <c r="AB11" s="132">
        <f t="shared" si="4"/>
        <v>43775</v>
      </c>
      <c r="AC11" s="130" t="str">
        <f>IF(ISERROR(MATCH(AB11,Tbl_Holidays[Date],0)),MID(AC$1,6,100),INDEX(Tbl_Holidays[Type],MATCH(AB11,Tbl_Holidays[Date],0),1))</f>
        <v>Wednesday</v>
      </c>
      <c r="AD11" s="132">
        <f t="shared" si="5"/>
        <v>43776</v>
      </c>
      <c r="AE11" s="130" t="str">
        <f>IF(ISERROR(MATCH(AD11,Tbl_Holidays[Date],0)),MID(AE$1,6,100),INDEX(Tbl_Holidays[Type],MATCH(AD11,Tbl_Holidays[Date],0),1))</f>
        <v>Thursday</v>
      </c>
      <c r="AF11" s="132">
        <f t="shared" si="6"/>
        <v>43777</v>
      </c>
      <c r="AG11" s="130" t="str">
        <f>IF(ISERROR(MATCH(AF11,Tbl_Holidays[Date],0)),MID(AG$1,6,100),INDEX(Tbl_Holidays[Type],MATCH(AF11,Tbl_Holidays[Date],0),1))</f>
        <v>Friday</v>
      </c>
    </row>
    <row r="12" spans="1:33">
      <c r="A12" s="128">
        <v>11</v>
      </c>
      <c r="B12" s="129">
        <f t="shared" si="7"/>
        <v>43791</v>
      </c>
      <c r="C12" s="154">
        <v>43791</v>
      </c>
      <c r="D12" s="130" t="s">
        <v>63</v>
      </c>
      <c r="E12" s="129">
        <f t="shared" si="1"/>
        <v>43798</v>
      </c>
      <c r="F12" s="131">
        <f t="shared" si="2"/>
        <v>43778</v>
      </c>
      <c r="G12" s="130" t="str">
        <f>IF(ISERROR(MATCH(F12,Tbl_Holidays[Date],0)),MID(G$1,6,100),INDEX(Tbl_Holidays[Type],MATCH(F12,Tbl_Holidays[Date],0),1))</f>
        <v>Saturday</v>
      </c>
      <c r="H12" s="132">
        <f t="shared" si="3"/>
        <v>43779</v>
      </c>
      <c r="I12" s="130" t="str">
        <f>IF(ISERROR(MATCH(H12,Tbl_Holidays[Date],0)),MID(I$1,6,100),INDEX(Tbl_Holidays[Type],MATCH(H12,Tbl_Holidays[Date],0),1))</f>
        <v>Sunday</v>
      </c>
      <c r="J12" s="132">
        <f t="shared" si="3"/>
        <v>43780</v>
      </c>
      <c r="K12" s="130" t="str">
        <f>IF(ISERROR(MATCH(J12,Tbl_Holidays[Date],0)),MID(K$1,6,100),INDEX(Tbl_Holidays[Type],MATCH(J12,Tbl_Holidays[Date],0),1))</f>
        <v>Monday</v>
      </c>
      <c r="L12" s="132">
        <f t="shared" si="3"/>
        <v>43781</v>
      </c>
      <c r="M12" s="130" t="str">
        <f>IF(ISERROR(MATCH(L12,Tbl_Holidays[Date],0)),MID(M$1,6,100),INDEX(Tbl_Holidays[Type],MATCH(L12,Tbl_Holidays[Date],0),1))</f>
        <v>Tuesday</v>
      </c>
      <c r="N12" s="132">
        <f t="shared" si="3"/>
        <v>43782</v>
      </c>
      <c r="O12" s="130" t="str">
        <f>IF(ISERROR(MATCH(N12,Tbl_Holidays[Date],0)),MID(O$1,6,100),INDEX(Tbl_Holidays[Type],MATCH(N12,Tbl_Holidays[Date],0),1))</f>
        <v>Wednesday</v>
      </c>
      <c r="P12" s="132">
        <f t="shared" si="3"/>
        <v>43783</v>
      </c>
      <c r="Q12" s="130" t="str">
        <f>IF(ISERROR(MATCH(P12,Tbl_Holidays[Date],0)),MID(Q$1,6,100),INDEX(Tbl_Holidays[Type],MATCH(P12,Tbl_Holidays[Date],0),1))</f>
        <v>Thursday</v>
      </c>
      <c r="R12" s="132">
        <f t="shared" si="3"/>
        <v>43784</v>
      </c>
      <c r="S12" s="130" t="str">
        <f>IF(ISERROR(MATCH(R12,Tbl_Holidays[Date],0)),MID(S$1,6,100),INDEX(Tbl_Holidays[Type],MATCH(R12,Tbl_Holidays[Date],0),1))</f>
        <v>Friday</v>
      </c>
      <c r="T12" s="132">
        <f t="shared" si="3"/>
        <v>43785</v>
      </c>
      <c r="U12" s="130" t="str">
        <f>IF(ISERROR(MATCH(T12,Tbl_Holidays[Date],0)),MID(U$1,6,100),INDEX(Tbl_Holidays[Type],MATCH(T12,Tbl_Holidays[Date],0),1))</f>
        <v>Saturday</v>
      </c>
      <c r="V12" s="132">
        <f t="shared" si="3"/>
        <v>43786</v>
      </c>
      <c r="W12" s="130" t="str">
        <f>IF(ISERROR(MATCH(V12,Tbl_Holidays[Date],0)),MID(W$1,6,100),INDEX(Tbl_Holidays[Type],MATCH(V12,Tbl_Holidays[Date],0),1))</f>
        <v>Sunday</v>
      </c>
      <c r="X12" s="132">
        <f t="shared" si="3"/>
        <v>43787</v>
      </c>
      <c r="Y12" s="130" t="str">
        <f>IF(ISERROR(MATCH(X12,Tbl_Holidays[Date],0)),MID(Y$1,6,100),INDEX(Tbl_Holidays[Type],MATCH(X12,Tbl_Holidays[Date],0),1))</f>
        <v>Monday</v>
      </c>
      <c r="Z12" s="132">
        <f t="shared" si="3"/>
        <v>43788</v>
      </c>
      <c r="AA12" s="130" t="str">
        <f>IF(ISERROR(MATCH(Z12,Tbl_Holidays[Date],0)),MID(AA$1,6,100),INDEX(Tbl_Holidays[Type],MATCH(Z12,Tbl_Holidays[Date],0),1))</f>
        <v>Tuesday</v>
      </c>
      <c r="AB12" s="132">
        <f t="shared" si="4"/>
        <v>43789</v>
      </c>
      <c r="AC12" s="130" t="str">
        <f>IF(ISERROR(MATCH(AB12,Tbl_Holidays[Date],0)),MID(AC$1,6,100),INDEX(Tbl_Holidays[Type],MATCH(AB12,Tbl_Holidays[Date],0),1))</f>
        <v>Wednesday</v>
      </c>
      <c r="AD12" s="132">
        <f t="shared" si="5"/>
        <v>43790</v>
      </c>
      <c r="AE12" s="130" t="str">
        <f>IF(ISERROR(MATCH(AD12,Tbl_Holidays[Date],0)),MID(AE$1,6,100),INDEX(Tbl_Holidays[Type],MATCH(AD12,Tbl_Holidays[Date],0),1))</f>
        <v>Thursday</v>
      </c>
      <c r="AF12" s="132">
        <f t="shared" si="6"/>
        <v>43791</v>
      </c>
      <c r="AG12" s="130" t="str">
        <f>IF(ISERROR(MATCH(AF12,Tbl_Holidays[Date],0)),MID(AG$1,6,100),INDEX(Tbl_Holidays[Type],MATCH(AF12,Tbl_Holidays[Date],0),1))</f>
        <v>Friday</v>
      </c>
    </row>
    <row r="13" spans="1:33">
      <c r="A13" s="128">
        <v>12</v>
      </c>
      <c r="B13" s="129">
        <f t="shared" si="7"/>
        <v>43805</v>
      </c>
      <c r="C13" s="129">
        <f t="shared" si="0"/>
        <v>43808</v>
      </c>
      <c r="D13" s="130" t="s">
        <v>63</v>
      </c>
      <c r="E13" s="129">
        <f t="shared" si="1"/>
        <v>43812</v>
      </c>
      <c r="F13" s="131">
        <f t="shared" si="2"/>
        <v>43792</v>
      </c>
      <c r="G13" s="130" t="str">
        <f>IF(ISERROR(MATCH(F13,Tbl_Holidays[Date],0)),MID(G$1,6,100),INDEX(Tbl_Holidays[Type],MATCH(F13,Tbl_Holidays[Date],0),1))</f>
        <v>Saturday</v>
      </c>
      <c r="H13" s="132">
        <f t="shared" si="3"/>
        <v>43793</v>
      </c>
      <c r="I13" s="130" t="str">
        <f>IF(ISERROR(MATCH(H13,Tbl_Holidays[Date],0)),MID(I$1,6,100),INDEX(Tbl_Holidays[Type],MATCH(H13,Tbl_Holidays[Date],0),1))</f>
        <v>Sunday</v>
      </c>
      <c r="J13" s="132">
        <f t="shared" si="3"/>
        <v>43794</v>
      </c>
      <c r="K13" s="130" t="str">
        <f>IF(ISERROR(MATCH(J13,Tbl_Holidays[Date],0)),MID(K$1,6,100),INDEX(Tbl_Holidays[Type],MATCH(J13,Tbl_Holidays[Date],0),1))</f>
        <v>Monday</v>
      </c>
      <c r="L13" s="132">
        <f t="shared" si="3"/>
        <v>43795</v>
      </c>
      <c r="M13" s="130" t="str">
        <f>IF(ISERROR(MATCH(L13,Tbl_Holidays[Date],0)),MID(M$1,6,100),INDEX(Tbl_Holidays[Type],MATCH(L13,Tbl_Holidays[Date],0),1))</f>
        <v>Tuesday</v>
      </c>
      <c r="N13" s="132">
        <f t="shared" si="3"/>
        <v>43796</v>
      </c>
      <c r="O13" s="130" t="str">
        <f>IF(ISERROR(MATCH(N13,Tbl_Holidays[Date],0)),MID(O$1,6,100),INDEX(Tbl_Holidays[Type],MATCH(N13,Tbl_Holidays[Date],0),1))</f>
        <v>Wednesday</v>
      </c>
      <c r="P13" s="132">
        <f t="shared" si="3"/>
        <v>43797</v>
      </c>
      <c r="Q13" s="130" t="str">
        <f>IF(ISERROR(MATCH(P13,Tbl_Holidays[Date],0)),MID(Q$1,6,100),INDEX(Tbl_Holidays[Type],MATCH(P13,Tbl_Holidays[Date],0),1))</f>
        <v>HOLIDAY</v>
      </c>
      <c r="R13" s="132">
        <f t="shared" si="3"/>
        <v>43798</v>
      </c>
      <c r="S13" s="130" t="str">
        <f>IF(ISERROR(MATCH(R13,Tbl_Holidays[Date],0)),MID(S$1,6,100),INDEX(Tbl_Holidays[Type],MATCH(R13,Tbl_Holidays[Date],0),1))</f>
        <v>HOLIDAY</v>
      </c>
      <c r="T13" s="132">
        <f t="shared" si="3"/>
        <v>43799</v>
      </c>
      <c r="U13" s="130" t="str">
        <f>IF(ISERROR(MATCH(T13,Tbl_Holidays[Date],0)),MID(U$1,6,100),INDEX(Tbl_Holidays[Type],MATCH(T13,Tbl_Holidays[Date],0),1))</f>
        <v>Saturday</v>
      </c>
      <c r="V13" s="132">
        <f t="shared" si="3"/>
        <v>43800</v>
      </c>
      <c r="W13" s="130" t="str">
        <f>IF(ISERROR(MATCH(V13,Tbl_Holidays[Date],0)),MID(W$1,6,100),INDEX(Tbl_Holidays[Type],MATCH(V13,Tbl_Holidays[Date],0),1))</f>
        <v>Sunday</v>
      </c>
      <c r="X13" s="132">
        <f t="shared" si="3"/>
        <v>43801</v>
      </c>
      <c r="Y13" s="130" t="str">
        <f>IF(ISERROR(MATCH(X13,Tbl_Holidays[Date],0)),MID(Y$1,6,100),INDEX(Tbl_Holidays[Type],MATCH(X13,Tbl_Holidays[Date],0),1))</f>
        <v>Monday</v>
      </c>
      <c r="Z13" s="132">
        <f t="shared" si="3"/>
        <v>43802</v>
      </c>
      <c r="AA13" s="130" t="str">
        <f>IF(ISERROR(MATCH(Z13,Tbl_Holidays[Date],0)),MID(AA$1,6,100),INDEX(Tbl_Holidays[Type],MATCH(Z13,Tbl_Holidays[Date],0),1))</f>
        <v>Tuesday</v>
      </c>
      <c r="AB13" s="132">
        <f t="shared" si="4"/>
        <v>43803</v>
      </c>
      <c r="AC13" s="130" t="str">
        <f>IF(ISERROR(MATCH(AB13,Tbl_Holidays[Date],0)),MID(AC$1,6,100),INDEX(Tbl_Holidays[Type],MATCH(AB13,Tbl_Holidays[Date],0),1))</f>
        <v>Wednesday</v>
      </c>
      <c r="AD13" s="132">
        <f t="shared" si="5"/>
        <v>43804</v>
      </c>
      <c r="AE13" s="130" t="str">
        <f>IF(ISERROR(MATCH(AD13,Tbl_Holidays[Date],0)),MID(AE$1,6,100),INDEX(Tbl_Holidays[Type],MATCH(AD13,Tbl_Holidays[Date],0),1))</f>
        <v>Thursday</v>
      </c>
      <c r="AF13" s="132">
        <f t="shared" si="6"/>
        <v>43805</v>
      </c>
      <c r="AG13" s="130" t="str">
        <f>IF(ISERROR(MATCH(AF13,Tbl_Holidays[Date],0)),MID(AG$1,6,100),INDEX(Tbl_Holidays[Type],MATCH(AF13,Tbl_Holidays[Date],0),1))</f>
        <v>Friday</v>
      </c>
    </row>
    <row r="14" spans="1:33" s="12" customFormat="1">
      <c r="A14" s="133">
        <v>13</v>
      </c>
      <c r="B14" s="129">
        <f t="shared" si="7"/>
        <v>43819</v>
      </c>
      <c r="C14" s="151">
        <v>43815</v>
      </c>
      <c r="D14" s="129" t="s">
        <v>63</v>
      </c>
      <c r="E14" s="129">
        <f t="shared" si="1"/>
        <v>43826</v>
      </c>
      <c r="F14" s="131">
        <f t="shared" si="2"/>
        <v>43806</v>
      </c>
      <c r="G14" s="130" t="str">
        <f>IF(ISERROR(MATCH(F14,Tbl_Holidays[Date],0)),MID(G$1,6,100),INDEX(Tbl_Holidays[Type],MATCH(F14,Tbl_Holidays[Date],0),1))</f>
        <v>Saturday</v>
      </c>
      <c r="H14" s="132">
        <f t="shared" si="3"/>
        <v>43807</v>
      </c>
      <c r="I14" s="130" t="str">
        <f>IF(ISERROR(MATCH(H14,Tbl_Holidays[Date],0)),MID(I$1,6,100),INDEX(Tbl_Holidays[Type],MATCH(H14,Tbl_Holidays[Date],0),1))</f>
        <v>Sunday</v>
      </c>
      <c r="J14" s="132">
        <f t="shared" si="3"/>
        <v>43808</v>
      </c>
      <c r="K14" s="130" t="str">
        <f>IF(ISERROR(MATCH(J14,Tbl_Holidays[Date],0)),MID(K$1,6,100),INDEX(Tbl_Holidays[Type],MATCH(J14,Tbl_Holidays[Date],0),1))</f>
        <v>Monday</v>
      </c>
      <c r="L14" s="132">
        <f t="shared" si="3"/>
        <v>43809</v>
      </c>
      <c r="M14" s="130" t="str">
        <f>IF(ISERROR(MATCH(L14,Tbl_Holidays[Date],0)),MID(M$1,6,100),INDEX(Tbl_Holidays[Type],MATCH(L14,Tbl_Holidays[Date],0),1))</f>
        <v>Tuesday</v>
      </c>
      <c r="N14" s="132">
        <f t="shared" si="3"/>
        <v>43810</v>
      </c>
      <c r="O14" s="130" t="str">
        <f>IF(ISERROR(MATCH(N14,Tbl_Holidays[Date],0)),MID(O$1,6,100),INDEX(Tbl_Holidays[Type],MATCH(N14,Tbl_Holidays[Date],0),1))</f>
        <v>Wednesday</v>
      </c>
      <c r="P14" s="132">
        <f t="shared" si="3"/>
        <v>43811</v>
      </c>
      <c r="Q14" s="130" t="str">
        <f>IF(ISERROR(MATCH(P14,Tbl_Holidays[Date],0)),MID(Q$1,6,100),INDEX(Tbl_Holidays[Type],MATCH(P14,Tbl_Holidays[Date],0),1))</f>
        <v>Thursday</v>
      </c>
      <c r="R14" s="132">
        <f t="shared" si="3"/>
        <v>43812</v>
      </c>
      <c r="S14" s="130" t="str">
        <f>IF(ISERROR(MATCH(R14,Tbl_Holidays[Date],0)),MID(S$1,6,100),INDEX(Tbl_Holidays[Type],MATCH(R14,Tbl_Holidays[Date],0),1))</f>
        <v>Friday</v>
      </c>
      <c r="T14" s="132">
        <f t="shared" si="3"/>
        <v>43813</v>
      </c>
      <c r="U14" s="130" t="str">
        <f>IF(ISERROR(MATCH(T14,Tbl_Holidays[Date],0)),MID(U$1,6,100),INDEX(Tbl_Holidays[Type],MATCH(T14,Tbl_Holidays[Date],0),1))</f>
        <v>Saturday</v>
      </c>
      <c r="V14" s="132">
        <f t="shared" si="3"/>
        <v>43814</v>
      </c>
      <c r="W14" s="130" t="str">
        <f>IF(ISERROR(MATCH(V14,Tbl_Holidays[Date],0)),MID(W$1,6,100),INDEX(Tbl_Holidays[Type],MATCH(V14,Tbl_Holidays[Date],0),1))</f>
        <v>Sunday</v>
      </c>
      <c r="X14" s="132">
        <f t="shared" si="3"/>
        <v>43815</v>
      </c>
      <c r="Y14" s="130" t="str">
        <f>IF(ISERROR(MATCH(X14,Tbl_Holidays[Date],0)),MID(Y$1,6,100),INDEX(Tbl_Holidays[Type],MATCH(X14,Tbl_Holidays[Date],0),1))</f>
        <v>Monday</v>
      </c>
      <c r="Z14" s="132">
        <f t="shared" si="3"/>
        <v>43816</v>
      </c>
      <c r="AA14" s="130" t="str">
        <f>IF(ISERROR(MATCH(Z14,Tbl_Holidays[Date],0)),MID(AA$1,6,100),INDEX(Tbl_Holidays[Type],MATCH(Z14,Tbl_Holidays[Date],0),1))</f>
        <v>Tuesday</v>
      </c>
      <c r="AB14" s="132">
        <f t="shared" si="4"/>
        <v>43817</v>
      </c>
      <c r="AC14" s="130" t="str">
        <f>IF(ISERROR(MATCH(AB14,Tbl_Holidays[Date],0)),MID(AC$1,6,100),INDEX(Tbl_Holidays[Type],MATCH(AB14,Tbl_Holidays[Date],0),1))</f>
        <v>Wednesday</v>
      </c>
      <c r="AD14" s="132">
        <f t="shared" si="5"/>
        <v>43818</v>
      </c>
      <c r="AE14" s="130" t="str">
        <f>IF(ISERROR(MATCH(AD14,Tbl_Holidays[Date],0)),MID(AE$1,6,100),INDEX(Tbl_Holidays[Type],MATCH(AD14,Tbl_Holidays[Date],0),1))</f>
        <v>Thursday</v>
      </c>
      <c r="AF14" s="132">
        <f t="shared" si="6"/>
        <v>43819</v>
      </c>
      <c r="AG14" s="130" t="str">
        <f>IF(ISERROR(MATCH(AF14,Tbl_Holidays[Date],0)),MID(AG$1,6,100),INDEX(Tbl_Holidays[Type],MATCH(AF14,Tbl_Holidays[Date],0),1))</f>
        <v>Friday</v>
      </c>
    </row>
    <row r="15" spans="1:33" s="12" customFormat="1">
      <c r="A15" s="133">
        <v>14</v>
      </c>
      <c r="B15" s="129">
        <f t="shared" si="7"/>
        <v>43833</v>
      </c>
      <c r="C15" s="129">
        <f t="shared" si="0"/>
        <v>43836</v>
      </c>
      <c r="D15" s="129" t="s">
        <v>63</v>
      </c>
      <c r="E15" s="129">
        <f t="shared" si="1"/>
        <v>43840</v>
      </c>
      <c r="F15" s="131">
        <f t="shared" si="2"/>
        <v>43820</v>
      </c>
      <c r="G15" s="130" t="str">
        <f>IF(ISERROR(MATCH(F15,Tbl_Holidays[Date],0)),MID(G$1,6,100),INDEX(Tbl_Holidays[Type],MATCH(F15,Tbl_Holidays[Date],0),1))</f>
        <v>Saturday</v>
      </c>
      <c r="H15" s="132">
        <f t="shared" si="3"/>
        <v>43821</v>
      </c>
      <c r="I15" s="130" t="str">
        <f>IF(ISERROR(MATCH(H15,Tbl_Holidays[Date],0)),MID(I$1,6,100),INDEX(Tbl_Holidays[Type],MATCH(H15,Tbl_Holidays[Date],0),1))</f>
        <v>Sunday</v>
      </c>
      <c r="J15" s="132">
        <f t="shared" si="3"/>
        <v>43822</v>
      </c>
      <c r="K15" s="130" t="str">
        <f>IF(ISERROR(MATCH(J15,Tbl_Holidays[Date],0)),MID(K$1,6,100),INDEX(Tbl_Holidays[Type],MATCH(J15,Tbl_Holidays[Date],0),1))</f>
        <v>Monday</v>
      </c>
      <c r="L15" s="132">
        <f t="shared" si="3"/>
        <v>43823</v>
      </c>
      <c r="M15" s="130" t="str">
        <f>IF(ISERROR(MATCH(L15,Tbl_Holidays[Date],0)),MID(M$1,6,100),INDEX(Tbl_Holidays[Type],MATCH(L15,Tbl_Holidays[Date],0),1))</f>
        <v>HOLIDAY</v>
      </c>
      <c r="N15" s="132">
        <f t="shared" si="3"/>
        <v>43824</v>
      </c>
      <c r="O15" s="130" t="str">
        <f>IF(ISERROR(MATCH(N15,Tbl_Holidays[Date],0)),MID(O$1,6,100),INDEX(Tbl_Holidays[Type],MATCH(N15,Tbl_Holidays[Date],0),1))</f>
        <v>HOLIDAY</v>
      </c>
      <c r="P15" s="132">
        <f t="shared" si="3"/>
        <v>43825</v>
      </c>
      <c r="Q15" s="130" t="str">
        <f>IF(ISERROR(MATCH(P15,Tbl_Holidays[Date],0)),MID(Q$1,6,100),INDEX(Tbl_Holidays[Type],MATCH(P15,Tbl_Holidays[Date],0),1))</f>
        <v>COLLEGE CLOSED</v>
      </c>
      <c r="R15" s="132">
        <f t="shared" si="3"/>
        <v>43826</v>
      </c>
      <c r="S15" s="130" t="str">
        <f>IF(ISERROR(MATCH(R15,Tbl_Holidays[Date],0)),MID(S$1,6,100),INDEX(Tbl_Holidays[Type],MATCH(R15,Tbl_Holidays[Date],0),1))</f>
        <v>COLLEGE CLOSED</v>
      </c>
      <c r="T15" s="132">
        <f t="shared" si="3"/>
        <v>43827</v>
      </c>
      <c r="U15" s="130" t="str">
        <f>IF(ISERROR(MATCH(T15,Tbl_Holidays[Date],0)),MID(U$1,6,100),INDEX(Tbl_Holidays[Type],MATCH(T15,Tbl_Holidays[Date],0),1))</f>
        <v>Saturday</v>
      </c>
      <c r="V15" s="132">
        <f t="shared" si="3"/>
        <v>43828</v>
      </c>
      <c r="W15" s="130" t="str">
        <f>IF(ISERROR(MATCH(V15,Tbl_Holidays[Date],0)),MID(W$1,6,100),INDEX(Tbl_Holidays[Type],MATCH(V15,Tbl_Holidays[Date],0),1))</f>
        <v>Sunday</v>
      </c>
      <c r="X15" s="132">
        <f t="shared" si="3"/>
        <v>43829</v>
      </c>
      <c r="Y15" s="130" t="str">
        <f>IF(ISERROR(MATCH(X15,Tbl_Holidays[Date],0)),MID(Y$1,6,100),INDEX(Tbl_Holidays[Type],MATCH(X15,Tbl_Holidays[Date],0),1))</f>
        <v>COLLEGE CLOSED</v>
      </c>
      <c r="Z15" s="132">
        <f t="shared" si="3"/>
        <v>43830</v>
      </c>
      <c r="AA15" s="130" t="str">
        <f>IF(ISERROR(MATCH(Z15,Tbl_Holidays[Date],0)),MID(AA$1,6,100),INDEX(Tbl_Holidays[Type],MATCH(Z15,Tbl_Holidays[Date],0),1))</f>
        <v>COLLEGE CLOSED</v>
      </c>
      <c r="AB15" s="132">
        <f t="shared" si="4"/>
        <v>43831</v>
      </c>
      <c r="AC15" s="130" t="str">
        <f>IF(ISERROR(MATCH(AB15,Tbl_Holidays[Date],0)),MID(AC$1,6,100),INDEX(Tbl_Holidays[Type],MATCH(AB15,Tbl_Holidays[Date],0),1))</f>
        <v>HOLIDAY</v>
      </c>
      <c r="AD15" s="132">
        <f t="shared" si="5"/>
        <v>43832</v>
      </c>
      <c r="AE15" s="130" t="str">
        <f>IF(ISERROR(MATCH(AD15,Tbl_Holidays[Date],0)),MID(AE$1,6,100),INDEX(Tbl_Holidays[Type],MATCH(AD15,Tbl_Holidays[Date],0),1))</f>
        <v>Thursday</v>
      </c>
      <c r="AF15" s="132">
        <f t="shared" si="6"/>
        <v>43833</v>
      </c>
      <c r="AG15" s="130" t="str">
        <f>IF(ISERROR(MATCH(AF15,Tbl_Holidays[Date],0)),MID(AG$1,6,100),INDEX(Tbl_Holidays[Type],MATCH(AF15,Tbl_Holidays[Date],0),1))</f>
        <v>Friday</v>
      </c>
    </row>
    <row r="16" spans="1:33" s="12" customFormat="1">
      <c r="A16" s="133">
        <v>15</v>
      </c>
      <c r="B16" s="129">
        <f t="shared" si="7"/>
        <v>43847</v>
      </c>
      <c r="C16" s="151">
        <v>43847</v>
      </c>
      <c r="D16" s="129" t="s">
        <v>63</v>
      </c>
      <c r="E16" s="129">
        <f t="shared" si="1"/>
        <v>43854</v>
      </c>
      <c r="F16" s="131">
        <f t="shared" si="2"/>
        <v>43834</v>
      </c>
      <c r="G16" s="130" t="str">
        <f>IF(ISERROR(MATCH(F16,Tbl_Holidays[Date],0)),MID(G$1,6,100),INDEX(Tbl_Holidays[Type],MATCH(F16,Tbl_Holidays[Date],0),1))</f>
        <v>Saturday</v>
      </c>
      <c r="H16" s="132">
        <f t="shared" si="3"/>
        <v>43835</v>
      </c>
      <c r="I16" s="130" t="str">
        <f>IF(ISERROR(MATCH(H16,Tbl_Holidays[Date],0)),MID(I$1,6,100),INDEX(Tbl_Holidays[Type],MATCH(H16,Tbl_Holidays[Date],0),1))</f>
        <v>Sunday</v>
      </c>
      <c r="J16" s="132">
        <f t="shared" si="3"/>
        <v>43836</v>
      </c>
      <c r="K16" s="130" t="str">
        <f>IF(ISERROR(MATCH(J16,Tbl_Holidays[Date],0)),MID(K$1,6,100),INDEX(Tbl_Holidays[Type],MATCH(J16,Tbl_Holidays[Date],0),1))</f>
        <v>Monday</v>
      </c>
      <c r="L16" s="132">
        <f t="shared" si="3"/>
        <v>43837</v>
      </c>
      <c r="M16" s="130" t="str">
        <f>IF(ISERROR(MATCH(L16,Tbl_Holidays[Date],0)),MID(M$1,6,100),INDEX(Tbl_Holidays[Type],MATCH(L16,Tbl_Holidays[Date],0),1))</f>
        <v>Tuesday</v>
      </c>
      <c r="N16" s="132">
        <f t="shared" si="3"/>
        <v>43838</v>
      </c>
      <c r="O16" s="130" t="str">
        <f>IF(ISERROR(MATCH(N16,Tbl_Holidays[Date],0)),MID(O$1,6,100),INDEX(Tbl_Holidays[Type],MATCH(N16,Tbl_Holidays[Date],0),1))</f>
        <v>Wednesday</v>
      </c>
      <c r="P16" s="132">
        <f t="shared" si="3"/>
        <v>43839</v>
      </c>
      <c r="Q16" s="130" t="str">
        <f>IF(ISERROR(MATCH(P16,Tbl_Holidays[Date],0)),MID(Q$1,6,100),INDEX(Tbl_Holidays[Type],MATCH(P16,Tbl_Holidays[Date],0),1))</f>
        <v>Thursday</v>
      </c>
      <c r="R16" s="132">
        <f t="shared" si="3"/>
        <v>43840</v>
      </c>
      <c r="S16" s="130" t="str">
        <f>IF(ISERROR(MATCH(R16,Tbl_Holidays[Date],0)),MID(S$1,6,100),INDEX(Tbl_Holidays[Type],MATCH(R16,Tbl_Holidays[Date],0),1))</f>
        <v>Friday</v>
      </c>
      <c r="T16" s="132">
        <f t="shared" si="3"/>
        <v>43841</v>
      </c>
      <c r="U16" s="130" t="str">
        <f>IF(ISERROR(MATCH(T16,Tbl_Holidays[Date],0)),MID(U$1,6,100),INDEX(Tbl_Holidays[Type],MATCH(T16,Tbl_Holidays[Date],0),1))</f>
        <v>Saturday</v>
      </c>
      <c r="V16" s="132">
        <f t="shared" si="3"/>
        <v>43842</v>
      </c>
      <c r="W16" s="130" t="str">
        <f>IF(ISERROR(MATCH(V16,Tbl_Holidays[Date],0)),MID(W$1,6,100),INDEX(Tbl_Holidays[Type],MATCH(V16,Tbl_Holidays[Date],0),1))</f>
        <v>Sunday</v>
      </c>
      <c r="X16" s="132">
        <f t="shared" si="3"/>
        <v>43843</v>
      </c>
      <c r="Y16" s="130" t="str">
        <f>IF(ISERROR(MATCH(X16,Tbl_Holidays[Date],0)),MID(Y$1,6,100),INDEX(Tbl_Holidays[Type],MATCH(X16,Tbl_Holidays[Date],0),1))</f>
        <v>Monday</v>
      </c>
      <c r="Z16" s="132">
        <f t="shared" si="3"/>
        <v>43844</v>
      </c>
      <c r="AA16" s="130" t="str">
        <f>IF(ISERROR(MATCH(Z16,Tbl_Holidays[Date],0)),MID(AA$1,6,100),INDEX(Tbl_Holidays[Type],MATCH(Z16,Tbl_Holidays[Date],0),1))</f>
        <v>Tuesday</v>
      </c>
      <c r="AB16" s="132">
        <f t="shared" si="4"/>
        <v>43845</v>
      </c>
      <c r="AC16" s="130" t="str">
        <f>IF(ISERROR(MATCH(AB16,Tbl_Holidays[Date],0)),MID(AC$1,6,100),INDEX(Tbl_Holidays[Type],MATCH(AB16,Tbl_Holidays[Date],0),1))</f>
        <v>Wednesday</v>
      </c>
      <c r="AD16" s="132">
        <f t="shared" si="5"/>
        <v>43846</v>
      </c>
      <c r="AE16" s="130" t="str">
        <f>IF(ISERROR(MATCH(AD16,Tbl_Holidays[Date],0)),MID(AE$1,6,100),INDEX(Tbl_Holidays[Type],MATCH(AD16,Tbl_Holidays[Date],0),1))</f>
        <v>Thursday</v>
      </c>
      <c r="AF16" s="132">
        <f t="shared" si="6"/>
        <v>43847</v>
      </c>
      <c r="AG16" s="130" t="str">
        <f>IF(ISERROR(MATCH(AF16,Tbl_Holidays[Date],0)),MID(AG$1,6,100),INDEX(Tbl_Holidays[Type],MATCH(AF16,Tbl_Holidays[Date],0),1))</f>
        <v>Friday</v>
      </c>
    </row>
    <row r="17" spans="1:33" s="12" customFormat="1">
      <c r="A17" s="133">
        <v>16</v>
      </c>
      <c r="B17" s="129">
        <f t="shared" si="7"/>
        <v>43861</v>
      </c>
      <c r="C17" s="129">
        <f t="shared" si="0"/>
        <v>43864</v>
      </c>
      <c r="D17" s="129" t="s">
        <v>63</v>
      </c>
      <c r="E17" s="129">
        <f t="shared" si="1"/>
        <v>43868</v>
      </c>
      <c r="F17" s="131">
        <f t="shared" si="2"/>
        <v>43848</v>
      </c>
      <c r="G17" s="130" t="str">
        <f>IF(ISERROR(MATCH(F17,Tbl_Holidays[Date],0)),MID(G$1,6,100),INDEX(Tbl_Holidays[Type],MATCH(F17,Tbl_Holidays[Date],0),1))</f>
        <v>Saturday</v>
      </c>
      <c r="H17" s="132">
        <f t="shared" si="3"/>
        <v>43849</v>
      </c>
      <c r="I17" s="130" t="str">
        <f>IF(ISERROR(MATCH(H17,Tbl_Holidays[Date],0)),MID(I$1,6,100),INDEX(Tbl_Holidays[Type],MATCH(H17,Tbl_Holidays[Date],0),1))</f>
        <v>Sunday</v>
      </c>
      <c r="J17" s="132">
        <f t="shared" si="3"/>
        <v>43850</v>
      </c>
      <c r="K17" s="130" t="str">
        <f>IF(ISERROR(MATCH(J17,Tbl_Holidays[Date],0)),MID(K$1,6,100),INDEX(Tbl_Holidays[Type],MATCH(J17,Tbl_Holidays[Date],0),1))</f>
        <v>HOLIDAY</v>
      </c>
      <c r="L17" s="132">
        <f t="shared" si="3"/>
        <v>43851</v>
      </c>
      <c r="M17" s="130" t="str">
        <f>IF(ISERROR(MATCH(L17,Tbl_Holidays[Date],0)),MID(M$1,6,100),INDEX(Tbl_Holidays[Type],MATCH(L17,Tbl_Holidays[Date],0),1))</f>
        <v>Tuesday</v>
      </c>
      <c r="N17" s="132">
        <f t="shared" si="3"/>
        <v>43852</v>
      </c>
      <c r="O17" s="130" t="str">
        <f>IF(ISERROR(MATCH(N17,Tbl_Holidays[Date],0)),MID(O$1,6,100),INDEX(Tbl_Holidays[Type],MATCH(N17,Tbl_Holidays[Date],0),1))</f>
        <v>Wednesday</v>
      </c>
      <c r="P17" s="132">
        <f t="shared" si="3"/>
        <v>43853</v>
      </c>
      <c r="Q17" s="130" t="str">
        <f>IF(ISERROR(MATCH(P17,Tbl_Holidays[Date],0)),MID(Q$1,6,100),INDEX(Tbl_Holidays[Type],MATCH(P17,Tbl_Holidays[Date],0),1))</f>
        <v>Thursday</v>
      </c>
      <c r="R17" s="132">
        <f t="shared" si="3"/>
        <v>43854</v>
      </c>
      <c r="S17" s="130" t="str">
        <f>IF(ISERROR(MATCH(R17,Tbl_Holidays[Date],0)),MID(S$1,6,100),INDEX(Tbl_Holidays[Type],MATCH(R17,Tbl_Holidays[Date],0),1))</f>
        <v>Friday</v>
      </c>
      <c r="T17" s="132">
        <f t="shared" si="3"/>
        <v>43855</v>
      </c>
      <c r="U17" s="130" t="str">
        <f>IF(ISERROR(MATCH(T17,Tbl_Holidays[Date],0)),MID(U$1,6,100),INDEX(Tbl_Holidays[Type],MATCH(T17,Tbl_Holidays[Date],0),1))</f>
        <v>Saturday</v>
      </c>
      <c r="V17" s="132">
        <f t="shared" si="3"/>
        <v>43856</v>
      </c>
      <c r="W17" s="130" t="str">
        <f>IF(ISERROR(MATCH(V17,Tbl_Holidays[Date],0)),MID(W$1,6,100),INDEX(Tbl_Holidays[Type],MATCH(V17,Tbl_Holidays[Date],0),1))</f>
        <v>Sunday</v>
      </c>
      <c r="X17" s="132">
        <f t="shared" si="3"/>
        <v>43857</v>
      </c>
      <c r="Y17" s="130" t="str">
        <f>IF(ISERROR(MATCH(X17,Tbl_Holidays[Date],0)),MID(Y$1,6,100),INDEX(Tbl_Holidays[Type],MATCH(X17,Tbl_Holidays[Date],0),1))</f>
        <v>Monday</v>
      </c>
      <c r="Z17" s="132">
        <f t="shared" si="3"/>
        <v>43858</v>
      </c>
      <c r="AA17" s="130" t="str">
        <f>IF(ISERROR(MATCH(Z17,Tbl_Holidays[Date],0)),MID(AA$1,6,100),INDEX(Tbl_Holidays[Type],MATCH(Z17,Tbl_Holidays[Date],0),1))</f>
        <v>Tuesday</v>
      </c>
      <c r="AB17" s="132">
        <f t="shared" si="4"/>
        <v>43859</v>
      </c>
      <c r="AC17" s="130" t="str">
        <f>IF(ISERROR(MATCH(AB17,Tbl_Holidays[Date],0)),MID(AC$1,6,100),INDEX(Tbl_Holidays[Type],MATCH(AB17,Tbl_Holidays[Date],0),1))</f>
        <v>Wednesday</v>
      </c>
      <c r="AD17" s="132">
        <f t="shared" si="5"/>
        <v>43860</v>
      </c>
      <c r="AE17" s="130" t="str">
        <f>IF(ISERROR(MATCH(AD17,Tbl_Holidays[Date],0)),MID(AE$1,6,100),INDEX(Tbl_Holidays[Type],MATCH(AD17,Tbl_Holidays[Date],0),1))</f>
        <v>Thursday</v>
      </c>
      <c r="AF17" s="132">
        <f t="shared" si="6"/>
        <v>43861</v>
      </c>
      <c r="AG17" s="130" t="str">
        <f>IF(ISERROR(MATCH(AF17,Tbl_Holidays[Date],0)),MID(AG$1,6,100),INDEX(Tbl_Holidays[Type],MATCH(AF17,Tbl_Holidays[Date],0),1))</f>
        <v>Friday</v>
      </c>
    </row>
    <row r="18" spans="1:33" s="12" customFormat="1">
      <c r="A18" s="133">
        <v>17</v>
      </c>
      <c r="B18" s="129">
        <f t="shared" si="7"/>
        <v>43875</v>
      </c>
      <c r="C18" s="129">
        <f t="shared" si="0"/>
        <v>43878</v>
      </c>
      <c r="D18" s="129" t="s">
        <v>63</v>
      </c>
      <c r="E18" s="129">
        <f t="shared" si="1"/>
        <v>43882</v>
      </c>
      <c r="F18" s="131">
        <f t="shared" si="2"/>
        <v>43862</v>
      </c>
      <c r="G18" s="130" t="str">
        <f>IF(ISERROR(MATCH(F18,Tbl_Holidays[Date],0)),MID(G$1,6,100),INDEX(Tbl_Holidays[Type],MATCH(F18,Tbl_Holidays[Date],0),1))</f>
        <v>Saturday</v>
      </c>
      <c r="H18" s="132">
        <f t="shared" si="3"/>
        <v>43863</v>
      </c>
      <c r="I18" s="130" t="str">
        <f>IF(ISERROR(MATCH(H18,Tbl_Holidays[Date],0)),MID(I$1,6,100),INDEX(Tbl_Holidays[Type],MATCH(H18,Tbl_Holidays[Date],0),1))</f>
        <v>Sunday</v>
      </c>
      <c r="J18" s="132">
        <f t="shared" si="3"/>
        <v>43864</v>
      </c>
      <c r="K18" s="130" t="str">
        <f>IF(ISERROR(MATCH(J18,Tbl_Holidays[Date],0)),MID(K$1,6,100),INDEX(Tbl_Holidays[Type],MATCH(J18,Tbl_Holidays[Date],0),1))</f>
        <v>Monday</v>
      </c>
      <c r="L18" s="132">
        <f t="shared" si="3"/>
        <v>43865</v>
      </c>
      <c r="M18" s="130" t="str">
        <f>IF(ISERROR(MATCH(L18,Tbl_Holidays[Date],0)),MID(M$1,6,100),INDEX(Tbl_Holidays[Type],MATCH(L18,Tbl_Holidays[Date],0),1))</f>
        <v>Tuesday</v>
      </c>
      <c r="N18" s="132">
        <f t="shared" si="3"/>
        <v>43866</v>
      </c>
      <c r="O18" s="130" t="str">
        <f>IF(ISERROR(MATCH(N18,Tbl_Holidays[Date],0)),MID(O$1,6,100),INDEX(Tbl_Holidays[Type],MATCH(N18,Tbl_Holidays[Date],0),1))</f>
        <v>Wednesday</v>
      </c>
      <c r="P18" s="132">
        <f t="shared" si="3"/>
        <v>43867</v>
      </c>
      <c r="Q18" s="130" t="str">
        <f>IF(ISERROR(MATCH(P18,Tbl_Holidays[Date],0)),MID(Q$1,6,100),INDEX(Tbl_Holidays[Type],MATCH(P18,Tbl_Holidays[Date],0),1))</f>
        <v>Thursday</v>
      </c>
      <c r="R18" s="132">
        <f t="shared" si="3"/>
        <v>43868</v>
      </c>
      <c r="S18" s="130" t="str">
        <f>IF(ISERROR(MATCH(R18,Tbl_Holidays[Date],0)),MID(S$1,6,100),INDEX(Tbl_Holidays[Type],MATCH(R18,Tbl_Holidays[Date],0),1))</f>
        <v>Friday</v>
      </c>
      <c r="T18" s="132">
        <f t="shared" si="3"/>
        <v>43869</v>
      </c>
      <c r="U18" s="130" t="str">
        <f>IF(ISERROR(MATCH(T18,Tbl_Holidays[Date],0)),MID(U$1,6,100),INDEX(Tbl_Holidays[Type],MATCH(T18,Tbl_Holidays[Date],0),1))</f>
        <v>Saturday</v>
      </c>
      <c r="V18" s="132">
        <f t="shared" si="3"/>
        <v>43870</v>
      </c>
      <c r="W18" s="130" t="str">
        <f>IF(ISERROR(MATCH(V18,Tbl_Holidays[Date],0)),MID(W$1,6,100),INDEX(Tbl_Holidays[Type],MATCH(V18,Tbl_Holidays[Date],0),1))</f>
        <v>Sunday</v>
      </c>
      <c r="X18" s="132">
        <f t="shared" si="3"/>
        <v>43871</v>
      </c>
      <c r="Y18" s="130" t="str">
        <f>IF(ISERROR(MATCH(X18,Tbl_Holidays[Date],0)),MID(Y$1,6,100),INDEX(Tbl_Holidays[Type],MATCH(X18,Tbl_Holidays[Date],0),1))</f>
        <v>Monday</v>
      </c>
      <c r="Z18" s="132">
        <f t="shared" si="3"/>
        <v>43872</v>
      </c>
      <c r="AA18" s="130" t="str">
        <f>IF(ISERROR(MATCH(Z18,Tbl_Holidays[Date],0)),MID(AA$1,6,100),INDEX(Tbl_Holidays[Type],MATCH(Z18,Tbl_Holidays[Date],0),1))</f>
        <v>Tuesday</v>
      </c>
      <c r="AB18" s="132">
        <f t="shared" si="4"/>
        <v>43873</v>
      </c>
      <c r="AC18" s="130" t="str">
        <f>IF(ISERROR(MATCH(AB18,Tbl_Holidays[Date],0)),MID(AC$1,6,100),INDEX(Tbl_Holidays[Type],MATCH(AB18,Tbl_Holidays[Date],0),1))</f>
        <v>Wednesday</v>
      </c>
      <c r="AD18" s="132">
        <f t="shared" si="5"/>
        <v>43874</v>
      </c>
      <c r="AE18" s="130" t="str">
        <f>IF(ISERROR(MATCH(AD18,Tbl_Holidays[Date],0)),MID(AE$1,6,100),INDEX(Tbl_Holidays[Type],MATCH(AD18,Tbl_Holidays[Date],0),1))</f>
        <v>Thursday</v>
      </c>
      <c r="AF18" s="132">
        <f t="shared" si="6"/>
        <v>43875</v>
      </c>
      <c r="AG18" s="130" t="str">
        <f>IF(ISERROR(MATCH(AF18,Tbl_Holidays[Date],0)),MID(AG$1,6,100),INDEX(Tbl_Holidays[Type],MATCH(AF18,Tbl_Holidays[Date],0),1))</f>
        <v>Friday</v>
      </c>
    </row>
    <row r="19" spans="1:33" s="12" customFormat="1">
      <c r="A19" s="133">
        <v>18</v>
      </c>
      <c r="B19" s="129">
        <f t="shared" si="7"/>
        <v>43889</v>
      </c>
      <c r="C19" s="129">
        <f t="shared" si="0"/>
        <v>43892</v>
      </c>
      <c r="D19" s="129" t="s">
        <v>63</v>
      </c>
      <c r="E19" s="129">
        <f t="shared" si="1"/>
        <v>43896</v>
      </c>
      <c r="F19" s="131">
        <f t="shared" si="2"/>
        <v>43876</v>
      </c>
      <c r="G19" s="130" t="str">
        <f>IF(ISERROR(MATCH(F19,Tbl_Holidays[Date],0)),MID(G$1,6,100),INDEX(Tbl_Holidays[Type],MATCH(F19,Tbl_Holidays[Date],0),1))</f>
        <v>Saturday</v>
      </c>
      <c r="H19" s="132">
        <f t="shared" si="3"/>
        <v>43877</v>
      </c>
      <c r="I19" s="130" t="str">
        <f>IF(ISERROR(MATCH(H19,Tbl_Holidays[Date],0)),MID(I$1,6,100),INDEX(Tbl_Holidays[Type],MATCH(H19,Tbl_Holidays[Date],0),1))</f>
        <v>Sunday</v>
      </c>
      <c r="J19" s="132">
        <f t="shared" si="3"/>
        <v>43878</v>
      </c>
      <c r="K19" s="130" t="str">
        <f>IF(ISERROR(MATCH(J19,Tbl_Holidays[Date],0)),MID(K$1,6,100),INDEX(Tbl_Holidays[Type],MATCH(J19,Tbl_Holidays[Date],0),1))</f>
        <v>Monday</v>
      </c>
      <c r="L19" s="132">
        <f t="shared" si="3"/>
        <v>43879</v>
      </c>
      <c r="M19" s="130" t="str">
        <f>IF(ISERROR(MATCH(L19,Tbl_Holidays[Date],0)),MID(M$1,6,100),INDEX(Tbl_Holidays[Type],MATCH(L19,Tbl_Holidays[Date],0),1))</f>
        <v>Tuesday</v>
      </c>
      <c r="N19" s="132">
        <f t="shared" si="3"/>
        <v>43880</v>
      </c>
      <c r="O19" s="130" t="str">
        <f>IF(ISERROR(MATCH(N19,Tbl_Holidays[Date],0)),MID(O$1,6,100),INDEX(Tbl_Holidays[Type],MATCH(N19,Tbl_Holidays[Date],0),1))</f>
        <v>Wednesday</v>
      </c>
      <c r="P19" s="132">
        <f t="shared" si="3"/>
        <v>43881</v>
      </c>
      <c r="Q19" s="130" t="str">
        <f>IF(ISERROR(MATCH(P19,Tbl_Holidays[Date],0)),MID(Q$1,6,100),INDEX(Tbl_Holidays[Type],MATCH(P19,Tbl_Holidays[Date],0),1))</f>
        <v>Thursday</v>
      </c>
      <c r="R19" s="132">
        <f t="shared" si="3"/>
        <v>43882</v>
      </c>
      <c r="S19" s="130" t="str">
        <f>IF(ISERROR(MATCH(R19,Tbl_Holidays[Date],0)),MID(S$1,6,100),INDEX(Tbl_Holidays[Type],MATCH(R19,Tbl_Holidays[Date],0),1))</f>
        <v>Friday</v>
      </c>
      <c r="T19" s="132">
        <f t="shared" si="3"/>
        <v>43883</v>
      </c>
      <c r="U19" s="130" t="str">
        <f>IF(ISERROR(MATCH(T19,Tbl_Holidays[Date],0)),MID(U$1,6,100),INDEX(Tbl_Holidays[Type],MATCH(T19,Tbl_Holidays[Date],0),1))</f>
        <v>Saturday</v>
      </c>
      <c r="V19" s="132">
        <f t="shared" si="3"/>
        <v>43884</v>
      </c>
      <c r="W19" s="130" t="str">
        <f>IF(ISERROR(MATCH(V19,Tbl_Holidays[Date],0)),MID(W$1,6,100),INDEX(Tbl_Holidays[Type],MATCH(V19,Tbl_Holidays[Date],0),1))</f>
        <v>Sunday</v>
      </c>
      <c r="X19" s="132">
        <f t="shared" si="3"/>
        <v>43885</v>
      </c>
      <c r="Y19" s="130" t="str">
        <f>IF(ISERROR(MATCH(X19,Tbl_Holidays[Date],0)),MID(Y$1,6,100),INDEX(Tbl_Holidays[Type],MATCH(X19,Tbl_Holidays[Date],0),1))</f>
        <v>Monday</v>
      </c>
      <c r="Z19" s="132">
        <f t="shared" si="3"/>
        <v>43886</v>
      </c>
      <c r="AA19" s="130" t="str">
        <f>IF(ISERROR(MATCH(Z19,Tbl_Holidays[Date],0)),MID(AA$1,6,100),INDEX(Tbl_Holidays[Type],MATCH(Z19,Tbl_Holidays[Date],0),1))</f>
        <v>Tuesday</v>
      </c>
      <c r="AB19" s="132">
        <f t="shared" si="4"/>
        <v>43887</v>
      </c>
      <c r="AC19" s="130" t="str">
        <f>IF(ISERROR(MATCH(AB19,Tbl_Holidays[Date],0)),MID(AC$1,6,100),INDEX(Tbl_Holidays[Type],MATCH(AB19,Tbl_Holidays[Date],0),1))</f>
        <v>Wednesday</v>
      </c>
      <c r="AD19" s="132">
        <f t="shared" si="5"/>
        <v>43888</v>
      </c>
      <c r="AE19" s="130" t="str">
        <f>IF(ISERROR(MATCH(AD19,Tbl_Holidays[Date],0)),MID(AE$1,6,100),INDEX(Tbl_Holidays[Type],MATCH(AD19,Tbl_Holidays[Date],0),1))</f>
        <v>Thursday</v>
      </c>
      <c r="AF19" s="132">
        <f t="shared" si="6"/>
        <v>43889</v>
      </c>
      <c r="AG19" s="130" t="str">
        <f>IF(ISERROR(MATCH(AF19,Tbl_Holidays[Date],0)),MID(AG$1,6,100),INDEX(Tbl_Holidays[Type],MATCH(AF19,Tbl_Holidays[Date],0),1))</f>
        <v>Friday</v>
      </c>
    </row>
    <row r="20" spans="1:33">
      <c r="A20" s="128">
        <v>19</v>
      </c>
      <c r="B20" s="129">
        <f t="shared" si="7"/>
        <v>43903</v>
      </c>
      <c r="C20" s="129">
        <f t="shared" si="0"/>
        <v>43906</v>
      </c>
      <c r="D20" s="130" t="s">
        <v>63</v>
      </c>
      <c r="E20" s="129">
        <f t="shared" si="1"/>
        <v>43910</v>
      </c>
      <c r="F20" s="131">
        <f t="shared" si="2"/>
        <v>43890</v>
      </c>
      <c r="G20" s="130" t="str">
        <f>IF(ISERROR(MATCH(F20,Tbl_Holidays[Date],0)),MID(G$1,6,100),INDEX(Tbl_Holidays[Type],MATCH(F20,Tbl_Holidays[Date],0),1))</f>
        <v>Saturday</v>
      </c>
      <c r="H20" s="132">
        <f t="shared" si="3"/>
        <v>43891</v>
      </c>
      <c r="I20" s="130" t="str">
        <f>IF(ISERROR(MATCH(H20,Tbl_Holidays[Date],0)),MID(I$1,6,100),INDEX(Tbl_Holidays[Type],MATCH(H20,Tbl_Holidays[Date],0),1))</f>
        <v>Sunday</v>
      </c>
      <c r="J20" s="132">
        <f t="shared" si="3"/>
        <v>43892</v>
      </c>
      <c r="K20" s="130" t="str">
        <f>IF(ISERROR(MATCH(J20,Tbl_Holidays[Date],0)),MID(K$1,6,100),INDEX(Tbl_Holidays[Type],MATCH(J20,Tbl_Holidays[Date],0),1))</f>
        <v>Monday</v>
      </c>
      <c r="L20" s="132">
        <f t="shared" si="3"/>
        <v>43893</v>
      </c>
      <c r="M20" s="130" t="str">
        <f>IF(ISERROR(MATCH(L20,Tbl_Holidays[Date],0)),MID(M$1,6,100),INDEX(Tbl_Holidays[Type],MATCH(L20,Tbl_Holidays[Date],0),1))</f>
        <v>Tuesday</v>
      </c>
      <c r="N20" s="132">
        <f t="shared" si="3"/>
        <v>43894</v>
      </c>
      <c r="O20" s="130" t="str">
        <f>IF(ISERROR(MATCH(N20,Tbl_Holidays[Date],0)),MID(O$1,6,100),INDEX(Tbl_Holidays[Type],MATCH(N20,Tbl_Holidays[Date],0),1))</f>
        <v>Wednesday</v>
      </c>
      <c r="P20" s="132">
        <f t="shared" si="3"/>
        <v>43895</v>
      </c>
      <c r="Q20" s="130" t="str">
        <f>IF(ISERROR(MATCH(P20,Tbl_Holidays[Date],0)),MID(Q$1,6,100),INDEX(Tbl_Holidays[Type],MATCH(P20,Tbl_Holidays[Date],0),1))</f>
        <v>Thursday</v>
      </c>
      <c r="R20" s="132">
        <f t="shared" si="3"/>
        <v>43896</v>
      </c>
      <c r="S20" s="130" t="str">
        <f>IF(ISERROR(MATCH(R20,Tbl_Holidays[Date],0)),MID(S$1,6,100),INDEX(Tbl_Holidays[Type],MATCH(R20,Tbl_Holidays[Date],0),1))</f>
        <v>Friday</v>
      </c>
      <c r="T20" s="132">
        <f t="shared" si="3"/>
        <v>43897</v>
      </c>
      <c r="U20" s="130" t="str">
        <f>IF(ISERROR(MATCH(T20,Tbl_Holidays[Date],0)),MID(U$1,6,100),INDEX(Tbl_Holidays[Type],MATCH(T20,Tbl_Holidays[Date],0),1))</f>
        <v>Saturday</v>
      </c>
      <c r="V20" s="132">
        <f t="shared" si="3"/>
        <v>43898</v>
      </c>
      <c r="W20" s="130" t="str">
        <f>IF(ISERROR(MATCH(V20,Tbl_Holidays[Date],0)),MID(W$1,6,100),INDEX(Tbl_Holidays[Type],MATCH(V20,Tbl_Holidays[Date],0),1))</f>
        <v>Sunday</v>
      </c>
      <c r="X20" s="132">
        <f t="shared" si="3"/>
        <v>43899</v>
      </c>
      <c r="Y20" s="130" t="str">
        <f>IF(ISERROR(MATCH(X20,Tbl_Holidays[Date],0)),MID(Y$1,6,100),INDEX(Tbl_Holidays[Type],MATCH(X20,Tbl_Holidays[Date],0),1))</f>
        <v>Monday</v>
      </c>
      <c r="Z20" s="132">
        <f t="shared" si="3"/>
        <v>43900</v>
      </c>
      <c r="AA20" s="130" t="str">
        <f>IF(ISERROR(MATCH(Z20,Tbl_Holidays[Date],0)),MID(AA$1,6,100),INDEX(Tbl_Holidays[Type],MATCH(Z20,Tbl_Holidays[Date],0),1))</f>
        <v>Tuesday</v>
      </c>
      <c r="AB20" s="132">
        <f t="shared" si="4"/>
        <v>43901</v>
      </c>
      <c r="AC20" s="130" t="str">
        <f>IF(ISERROR(MATCH(AB20,Tbl_Holidays[Date],0)),MID(AC$1,6,100),INDEX(Tbl_Holidays[Type],MATCH(AB20,Tbl_Holidays[Date],0),1))</f>
        <v>Wednesday</v>
      </c>
      <c r="AD20" s="132">
        <f t="shared" si="5"/>
        <v>43902</v>
      </c>
      <c r="AE20" s="130" t="str">
        <f>IF(ISERROR(MATCH(AD20,Tbl_Holidays[Date],0)),MID(AE$1,6,100),INDEX(Tbl_Holidays[Type],MATCH(AD20,Tbl_Holidays[Date],0),1))</f>
        <v>Thursday</v>
      </c>
      <c r="AF20" s="132">
        <f t="shared" si="6"/>
        <v>43903</v>
      </c>
      <c r="AG20" s="130" t="str">
        <f>IF(ISERROR(MATCH(AF20,Tbl_Holidays[Date],0)),MID(AG$1,6,100),INDEX(Tbl_Holidays[Type],MATCH(AF20,Tbl_Holidays[Date],0),1))</f>
        <v>Friday</v>
      </c>
    </row>
    <row r="21" spans="1:33">
      <c r="A21" s="128">
        <v>20</v>
      </c>
      <c r="B21" s="129">
        <f t="shared" si="7"/>
        <v>43917</v>
      </c>
      <c r="C21" s="129">
        <f t="shared" si="0"/>
        <v>43920</v>
      </c>
      <c r="D21" s="130" t="s">
        <v>63</v>
      </c>
      <c r="E21" s="129">
        <f t="shared" si="1"/>
        <v>43924</v>
      </c>
      <c r="F21" s="131">
        <f t="shared" si="2"/>
        <v>43904</v>
      </c>
      <c r="G21" s="130" t="str">
        <f>IF(ISERROR(MATCH(F21,Tbl_Holidays[Date],0)),MID(G$1,6,100),INDEX(Tbl_Holidays[Type],MATCH(F21,Tbl_Holidays[Date],0),1))</f>
        <v>Saturday</v>
      </c>
      <c r="H21" s="132">
        <f t="shared" si="3"/>
        <v>43905</v>
      </c>
      <c r="I21" s="130" t="str">
        <f>IF(ISERROR(MATCH(H21,Tbl_Holidays[Date],0)),MID(I$1,6,100),INDEX(Tbl_Holidays[Type],MATCH(H21,Tbl_Holidays[Date],0),1))</f>
        <v>Sunday</v>
      </c>
      <c r="J21" s="132">
        <f t="shared" si="3"/>
        <v>43906</v>
      </c>
      <c r="K21" s="130" t="str">
        <f>IF(ISERROR(MATCH(J21,Tbl_Holidays[Date],0)),MID(K$1,6,100),INDEX(Tbl_Holidays[Type],MATCH(J21,Tbl_Holidays[Date],0),1))</f>
        <v>Monday</v>
      </c>
      <c r="L21" s="132">
        <f t="shared" si="3"/>
        <v>43907</v>
      </c>
      <c r="M21" s="130" t="str">
        <f>IF(ISERROR(MATCH(L21,Tbl_Holidays[Date],0)),MID(M$1,6,100),INDEX(Tbl_Holidays[Type],MATCH(L21,Tbl_Holidays[Date],0),1))</f>
        <v>Tuesday</v>
      </c>
      <c r="N21" s="132">
        <f t="shared" si="3"/>
        <v>43908</v>
      </c>
      <c r="O21" s="130" t="str">
        <f>IF(ISERROR(MATCH(N21,Tbl_Holidays[Date],0)),MID(O$1,6,100),INDEX(Tbl_Holidays[Type],MATCH(N21,Tbl_Holidays[Date],0),1))</f>
        <v>Wednesday</v>
      </c>
      <c r="P21" s="132">
        <f t="shared" si="3"/>
        <v>43909</v>
      </c>
      <c r="Q21" s="130" t="str">
        <f>IF(ISERROR(MATCH(P21,Tbl_Holidays[Date],0)),MID(Q$1,6,100),INDEX(Tbl_Holidays[Type],MATCH(P21,Tbl_Holidays[Date],0),1))</f>
        <v>Thursday</v>
      </c>
      <c r="R21" s="132">
        <f t="shared" si="3"/>
        <v>43910</v>
      </c>
      <c r="S21" s="130" t="str">
        <f>IF(ISERROR(MATCH(R21,Tbl_Holidays[Date],0)),MID(S$1,6,100),INDEX(Tbl_Holidays[Type],MATCH(R21,Tbl_Holidays[Date],0),1))</f>
        <v>Friday</v>
      </c>
      <c r="T21" s="132">
        <f t="shared" si="3"/>
        <v>43911</v>
      </c>
      <c r="U21" s="130" t="str">
        <f>IF(ISERROR(MATCH(T21,Tbl_Holidays[Date],0)),MID(U$1,6,100),INDEX(Tbl_Holidays[Type],MATCH(T21,Tbl_Holidays[Date],0),1))</f>
        <v>Saturday</v>
      </c>
      <c r="V21" s="132">
        <f t="shared" si="3"/>
        <v>43912</v>
      </c>
      <c r="W21" s="130" t="str">
        <f>IF(ISERROR(MATCH(V21,Tbl_Holidays[Date],0)),MID(W$1,6,100),INDEX(Tbl_Holidays[Type],MATCH(V21,Tbl_Holidays[Date],0),1))</f>
        <v>Sunday</v>
      </c>
      <c r="X21" s="132">
        <f t="shared" si="3"/>
        <v>43913</v>
      </c>
      <c r="Y21" s="130" t="str">
        <f>IF(ISERROR(MATCH(X21,Tbl_Holidays[Date],0)),MID(Y$1,6,100),INDEX(Tbl_Holidays[Type],MATCH(X21,Tbl_Holidays[Date],0),1))</f>
        <v>Monday</v>
      </c>
      <c r="Z21" s="132">
        <f t="shared" si="3"/>
        <v>43914</v>
      </c>
      <c r="AA21" s="130" t="str">
        <f>IF(ISERROR(MATCH(Z21,Tbl_Holidays[Date],0)),MID(AA$1,6,100),INDEX(Tbl_Holidays[Type],MATCH(Z21,Tbl_Holidays[Date],0),1))</f>
        <v>Tuesday</v>
      </c>
      <c r="AB21" s="132">
        <f t="shared" si="4"/>
        <v>43915</v>
      </c>
      <c r="AC21" s="130" t="str">
        <f>IF(ISERROR(MATCH(AB21,Tbl_Holidays[Date],0)),MID(AC$1,6,100),INDEX(Tbl_Holidays[Type],MATCH(AB21,Tbl_Holidays[Date],0),1))</f>
        <v>Wednesday</v>
      </c>
      <c r="AD21" s="132">
        <f t="shared" si="5"/>
        <v>43916</v>
      </c>
      <c r="AE21" s="130" t="str">
        <f>IF(ISERROR(MATCH(AD21,Tbl_Holidays[Date],0)),MID(AE$1,6,100),INDEX(Tbl_Holidays[Type],MATCH(AD21,Tbl_Holidays[Date],0),1))</f>
        <v>Thursday</v>
      </c>
      <c r="AF21" s="132">
        <f t="shared" si="6"/>
        <v>43917</v>
      </c>
      <c r="AG21" s="130" t="str">
        <f>IF(ISERROR(MATCH(AF21,Tbl_Holidays[Date],0)),MID(AG$1,6,100),INDEX(Tbl_Holidays[Type],MATCH(AF21,Tbl_Holidays[Date],0),1))</f>
        <v>Friday</v>
      </c>
    </row>
    <row r="22" spans="1:33">
      <c r="A22" s="128">
        <v>21</v>
      </c>
      <c r="B22" s="129">
        <f t="shared" si="7"/>
        <v>43931</v>
      </c>
      <c r="C22" s="129">
        <f t="shared" si="0"/>
        <v>43934</v>
      </c>
      <c r="D22" s="130" t="s">
        <v>63</v>
      </c>
      <c r="E22" s="129">
        <f t="shared" si="1"/>
        <v>43938</v>
      </c>
      <c r="F22" s="131">
        <f t="shared" si="2"/>
        <v>43918</v>
      </c>
      <c r="G22" s="130" t="str">
        <f>IF(ISERROR(MATCH(F22,Tbl_Holidays[Date],0)),MID(G$1,6,100),INDEX(Tbl_Holidays[Type],MATCH(F22,Tbl_Holidays[Date],0),1))</f>
        <v>Saturday</v>
      </c>
      <c r="H22" s="132">
        <f t="shared" si="3"/>
        <v>43919</v>
      </c>
      <c r="I22" s="130" t="str">
        <f>IF(ISERROR(MATCH(H22,Tbl_Holidays[Date],0)),MID(I$1,6,100),INDEX(Tbl_Holidays[Type],MATCH(H22,Tbl_Holidays[Date],0),1))</f>
        <v>Sunday</v>
      </c>
      <c r="J22" s="132">
        <f t="shared" si="3"/>
        <v>43920</v>
      </c>
      <c r="K22" s="130" t="str">
        <f>IF(ISERROR(MATCH(J22,Tbl_Holidays[Date],0)),MID(K$1,6,100),INDEX(Tbl_Holidays[Type],MATCH(J22,Tbl_Holidays[Date],0),1))</f>
        <v>Monday</v>
      </c>
      <c r="L22" s="132">
        <f t="shared" si="3"/>
        <v>43921</v>
      </c>
      <c r="M22" s="130" t="str">
        <f>IF(ISERROR(MATCH(L22,Tbl_Holidays[Date],0)),MID(M$1,6,100),INDEX(Tbl_Holidays[Type],MATCH(L22,Tbl_Holidays[Date],0),1))</f>
        <v>Tuesday</v>
      </c>
      <c r="N22" s="132">
        <f t="shared" si="3"/>
        <v>43922</v>
      </c>
      <c r="O22" s="130" t="str">
        <f>IF(ISERROR(MATCH(N22,Tbl_Holidays[Date],0)),MID(O$1,6,100),INDEX(Tbl_Holidays[Type],MATCH(N22,Tbl_Holidays[Date],0),1))</f>
        <v>Wednesday</v>
      </c>
      <c r="P22" s="132">
        <f t="shared" si="3"/>
        <v>43923</v>
      </c>
      <c r="Q22" s="130" t="str">
        <f>IF(ISERROR(MATCH(P22,Tbl_Holidays[Date],0)),MID(Q$1,6,100),INDEX(Tbl_Holidays[Type],MATCH(P22,Tbl_Holidays[Date],0),1))</f>
        <v>Thursday</v>
      </c>
      <c r="R22" s="132">
        <f t="shared" si="3"/>
        <v>43924</v>
      </c>
      <c r="S22" s="130" t="str">
        <f>IF(ISERROR(MATCH(R22,Tbl_Holidays[Date],0)),MID(S$1,6,100),INDEX(Tbl_Holidays[Type],MATCH(R22,Tbl_Holidays[Date],0),1))</f>
        <v>Friday</v>
      </c>
      <c r="T22" s="132">
        <f t="shared" si="3"/>
        <v>43925</v>
      </c>
      <c r="U22" s="130" t="str">
        <f>IF(ISERROR(MATCH(T22,Tbl_Holidays[Date],0)),MID(U$1,6,100),INDEX(Tbl_Holidays[Type],MATCH(T22,Tbl_Holidays[Date],0),1))</f>
        <v>Saturday</v>
      </c>
      <c r="V22" s="132">
        <f t="shared" si="3"/>
        <v>43926</v>
      </c>
      <c r="W22" s="130" t="str">
        <f>IF(ISERROR(MATCH(V22,Tbl_Holidays[Date],0)),MID(W$1,6,100),INDEX(Tbl_Holidays[Type],MATCH(V22,Tbl_Holidays[Date],0),1))</f>
        <v>Sunday</v>
      </c>
      <c r="X22" s="132">
        <f t="shared" si="3"/>
        <v>43927</v>
      </c>
      <c r="Y22" s="130" t="str">
        <f>IF(ISERROR(MATCH(X22,Tbl_Holidays[Date],0)),MID(Y$1,6,100),INDEX(Tbl_Holidays[Type],MATCH(X22,Tbl_Holidays[Date],0),1))</f>
        <v>Monday</v>
      </c>
      <c r="Z22" s="132">
        <f t="shared" si="3"/>
        <v>43928</v>
      </c>
      <c r="AA22" s="130" t="str">
        <f>IF(ISERROR(MATCH(Z22,Tbl_Holidays[Date],0)),MID(AA$1,6,100),INDEX(Tbl_Holidays[Type],MATCH(Z22,Tbl_Holidays[Date],0),1))</f>
        <v>Tuesday</v>
      </c>
      <c r="AB22" s="132">
        <f t="shared" si="4"/>
        <v>43929</v>
      </c>
      <c r="AC22" s="130" t="str">
        <f>IF(ISERROR(MATCH(AB22,Tbl_Holidays[Date],0)),MID(AC$1,6,100),INDEX(Tbl_Holidays[Type],MATCH(AB22,Tbl_Holidays[Date],0),1))</f>
        <v>Wednesday</v>
      </c>
      <c r="AD22" s="132">
        <f t="shared" si="5"/>
        <v>43930</v>
      </c>
      <c r="AE22" s="130" t="str">
        <f>IF(ISERROR(MATCH(AD22,Tbl_Holidays[Date],0)),MID(AE$1,6,100),INDEX(Tbl_Holidays[Type],MATCH(AD22,Tbl_Holidays[Date],0),1))</f>
        <v>Thursday</v>
      </c>
      <c r="AF22" s="132">
        <f t="shared" si="6"/>
        <v>43931</v>
      </c>
      <c r="AG22" s="130" t="str">
        <f>IF(ISERROR(MATCH(AF22,Tbl_Holidays[Date],0)),MID(AG$1,6,100),INDEX(Tbl_Holidays[Type],MATCH(AF22,Tbl_Holidays[Date],0),1))</f>
        <v>Friday</v>
      </c>
    </row>
    <row r="23" spans="1:33">
      <c r="A23" s="128">
        <v>22</v>
      </c>
      <c r="B23" s="129">
        <f t="shared" si="7"/>
        <v>43945</v>
      </c>
      <c r="C23" s="129">
        <f t="shared" si="0"/>
        <v>43948</v>
      </c>
      <c r="D23" s="130" t="s">
        <v>63</v>
      </c>
      <c r="E23" s="129">
        <f t="shared" si="1"/>
        <v>43952</v>
      </c>
      <c r="F23" s="131">
        <f t="shared" si="2"/>
        <v>43932</v>
      </c>
      <c r="G23" s="130" t="str">
        <f>IF(ISERROR(MATCH(F23,Tbl_Holidays[Date],0)),MID(G$1,6,100),INDEX(Tbl_Holidays[Type],MATCH(F23,Tbl_Holidays[Date],0),1))</f>
        <v>Saturday</v>
      </c>
      <c r="H23" s="132">
        <f t="shared" si="3"/>
        <v>43933</v>
      </c>
      <c r="I23" s="130" t="str">
        <f>IF(ISERROR(MATCH(H23,Tbl_Holidays[Date],0)),MID(I$1,6,100),INDEX(Tbl_Holidays[Type],MATCH(H23,Tbl_Holidays[Date],0),1))</f>
        <v>Sunday</v>
      </c>
      <c r="J23" s="132">
        <f t="shared" si="3"/>
        <v>43934</v>
      </c>
      <c r="K23" s="130" t="str">
        <f>IF(ISERROR(MATCH(J23,Tbl_Holidays[Date],0)),MID(K$1,6,100),INDEX(Tbl_Holidays[Type],MATCH(J23,Tbl_Holidays[Date],0),1))</f>
        <v>Monday</v>
      </c>
      <c r="L23" s="132">
        <f t="shared" si="3"/>
        <v>43935</v>
      </c>
      <c r="M23" s="130" t="str">
        <f>IF(ISERROR(MATCH(L23,Tbl_Holidays[Date],0)),MID(M$1,6,100),INDEX(Tbl_Holidays[Type],MATCH(L23,Tbl_Holidays[Date],0),1))</f>
        <v>Tuesday</v>
      </c>
      <c r="N23" s="132">
        <f t="shared" si="3"/>
        <v>43936</v>
      </c>
      <c r="O23" s="130" t="str">
        <f>IF(ISERROR(MATCH(N23,Tbl_Holidays[Date],0)),MID(O$1,6,100),INDEX(Tbl_Holidays[Type],MATCH(N23,Tbl_Holidays[Date],0),1))</f>
        <v>Wednesday</v>
      </c>
      <c r="P23" s="132">
        <f t="shared" si="3"/>
        <v>43937</v>
      </c>
      <c r="Q23" s="130" t="str">
        <f>IF(ISERROR(MATCH(P23,Tbl_Holidays[Date],0)),MID(Q$1,6,100),INDEX(Tbl_Holidays[Type],MATCH(P23,Tbl_Holidays[Date],0),1))</f>
        <v>Thursday</v>
      </c>
      <c r="R23" s="132">
        <f t="shared" si="3"/>
        <v>43938</v>
      </c>
      <c r="S23" s="130" t="str">
        <f>IF(ISERROR(MATCH(R23,Tbl_Holidays[Date],0)),MID(S$1,6,100),INDEX(Tbl_Holidays[Type],MATCH(R23,Tbl_Holidays[Date],0),1))</f>
        <v>Friday</v>
      </c>
      <c r="T23" s="132">
        <f t="shared" si="3"/>
        <v>43939</v>
      </c>
      <c r="U23" s="130" t="str">
        <f>IF(ISERROR(MATCH(T23,Tbl_Holidays[Date],0)),MID(U$1,6,100),INDEX(Tbl_Holidays[Type],MATCH(T23,Tbl_Holidays[Date],0),1))</f>
        <v>Saturday</v>
      </c>
      <c r="V23" s="132">
        <f t="shared" si="3"/>
        <v>43940</v>
      </c>
      <c r="W23" s="130" t="str">
        <f>IF(ISERROR(MATCH(V23,Tbl_Holidays[Date],0)),MID(W$1,6,100),INDEX(Tbl_Holidays[Type],MATCH(V23,Tbl_Holidays[Date],0),1))</f>
        <v>Sunday</v>
      </c>
      <c r="X23" s="132">
        <f t="shared" si="3"/>
        <v>43941</v>
      </c>
      <c r="Y23" s="130" t="str">
        <f>IF(ISERROR(MATCH(X23,Tbl_Holidays[Date],0)),MID(Y$1,6,100),INDEX(Tbl_Holidays[Type],MATCH(X23,Tbl_Holidays[Date],0),1))</f>
        <v>Monday</v>
      </c>
      <c r="Z23" s="132">
        <f t="shared" si="3"/>
        <v>43942</v>
      </c>
      <c r="AA23" s="130" t="str">
        <f>IF(ISERROR(MATCH(Z23,Tbl_Holidays[Date],0)),MID(AA$1,6,100),INDEX(Tbl_Holidays[Type],MATCH(Z23,Tbl_Holidays[Date],0),1))</f>
        <v>Tuesday</v>
      </c>
      <c r="AB23" s="132">
        <f t="shared" si="4"/>
        <v>43943</v>
      </c>
      <c r="AC23" s="130" t="str">
        <f>IF(ISERROR(MATCH(AB23,Tbl_Holidays[Date],0)),MID(AC$1,6,100),INDEX(Tbl_Holidays[Type],MATCH(AB23,Tbl_Holidays[Date],0),1))</f>
        <v>Wednesday</v>
      </c>
      <c r="AD23" s="132">
        <f t="shared" si="5"/>
        <v>43944</v>
      </c>
      <c r="AE23" s="130" t="str">
        <f>IF(ISERROR(MATCH(AD23,Tbl_Holidays[Date],0)),MID(AE$1,6,100),INDEX(Tbl_Holidays[Type],MATCH(AD23,Tbl_Holidays[Date],0),1))</f>
        <v>Thursday</v>
      </c>
      <c r="AF23" s="132">
        <f t="shared" si="6"/>
        <v>43945</v>
      </c>
      <c r="AG23" s="130" t="str">
        <f>IF(ISERROR(MATCH(AF23,Tbl_Holidays[Date],0)),MID(AG$1,6,100),INDEX(Tbl_Holidays[Type],MATCH(AF23,Tbl_Holidays[Date],0),1))</f>
        <v>Friday</v>
      </c>
    </row>
    <row r="24" spans="1:33">
      <c r="A24" s="128">
        <v>23</v>
      </c>
      <c r="B24" s="129">
        <f t="shared" si="7"/>
        <v>43959</v>
      </c>
      <c r="C24" s="129">
        <f t="shared" si="0"/>
        <v>43962</v>
      </c>
      <c r="D24" s="130" t="s">
        <v>63</v>
      </c>
      <c r="E24" s="129">
        <f t="shared" si="1"/>
        <v>43966</v>
      </c>
      <c r="F24" s="131">
        <f t="shared" si="2"/>
        <v>43946</v>
      </c>
      <c r="G24" s="130" t="str">
        <f>IF(ISERROR(MATCH(F24,Tbl_Holidays[Date],0)),MID(G$1,6,100),INDEX(Tbl_Holidays[Type],MATCH(F24,Tbl_Holidays[Date],0),1))</f>
        <v>Saturday</v>
      </c>
      <c r="H24" s="132">
        <f t="shared" si="3"/>
        <v>43947</v>
      </c>
      <c r="I24" s="130" t="str">
        <f>IF(ISERROR(MATCH(H24,Tbl_Holidays[Date],0)),MID(I$1,6,100),INDEX(Tbl_Holidays[Type],MATCH(H24,Tbl_Holidays[Date],0),1))</f>
        <v>Sunday</v>
      </c>
      <c r="J24" s="132">
        <f t="shared" si="3"/>
        <v>43948</v>
      </c>
      <c r="K24" s="130" t="str">
        <f>IF(ISERROR(MATCH(J24,Tbl_Holidays[Date],0)),MID(K$1,6,100),INDEX(Tbl_Holidays[Type],MATCH(J24,Tbl_Holidays[Date],0),1))</f>
        <v>Monday</v>
      </c>
      <c r="L24" s="132">
        <f t="shared" si="3"/>
        <v>43949</v>
      </c>
      <c r="M24" s="130" t="str">
        <f>IF(ISERROR(MATCH(L24,Tbl_Holidays[Date],0)),MID(M$1,6,100),INDEX(Tbl_Holidays[Type],MATCH(L24,Tbl_Holidays[Date],0),1))</f>
        <v>Tuesday</v>
      </c>
      <c r="N24" s="132">
        <f t="shared" si="3"/>
        <v>43950</v>
      </c>
      <c r="O24" s="130" t="str">
        <f>IF(ISERROR(MATCH(N24,Tbl_Holidays[Date],0)),MID(O$1,6,100),INDEX(Tbl_Holidays[Type],MATCH(N24,Tbl_Holidays[Date],0),1))</f>
        <v>Wednesday</v>
      </c>
      <c r="P24" s="132">
        <f t="shared" si="3"/>
        <v>43951</v>
      </c>
      <c r="Q24" s="130" t="str">
        <f>IF(ISERROR(MATCH(P24,Tbl_Holidays[Date],0)),MID(Q$1,6,100),INDEX(Tbl_Holidays[Type],MATCH(P24,Tbl_Holidays[Date],0),1))</f>
        <v>Thursday</v>
      </c>
      <c r="R24" s="132">
        <f t="shared" si="3"/>
        <v>43952</v>
      </c>
      <c r="S24" s="130" t="str">
        <f>IF(ISERROR(MATCH(R24,Tbl_Holidays[Date],0)),MID(S$1,6,100),INDEX(Tbl_Holidays[Type],MATCH(R24,Tbl_Holidays[Date],0),1))</f>
        <v>Friday</v>
      </c>
      <c r="T24" s="132">
        <f t="shared" si="3"/>
        <v>43953</v>
      </c>
      <c r="U24" s="130" t="str">
        <f>IF(ISERROR(MATCH(T24,Tbl_Holidays[Date],0)),MID(U$1,6,100),INDEX(Tbl_Holidays[Type],MATCH(T24,Tbl_Holidays[Date],0),1))</f>
        <v>Saturday</v>
      </c>
      <c r="V24" s="132">
        <f t="shared" si="3"/>
        <v>43954</v>
      </c>
      <c r="W24" s="130" t="str">
        <f>IF(ISERROR(MATCH(V24,Tbl_Holidays[Date],0)),MID(W$1,6,100),INDEX(Tbl_Holidays[Type],MATCH(V24,Tbl_Holidays[Date],0),1))</f>
        <v>Sunday</v>
      </c>
      <c r="X24" s="132">
        <f t="shared" si="3"/>
        <v>43955</v>
      </c>
      <c r="Y24" s="130" t="str">
        <f>IF(ISERROR(MATCH(X24,Tbl_Holidays[Date],0)),MID(Y$1,6,100),INDEX(Tbl_Holidays[Type],MATCH(X24,Tbl_Holidays[Date],0),1))</f>
        <v>Monday</v>
      </c>
      <c r="Z24" s="132">
        <f t="shared" ref="Z24:Z28" si="8">X24+1</f>
        <v>43956</v>
      </c>
      <c r="AA24" s="130" t="str">
        <f>IF(ISERROR(MATCH(Z24,Tbl_Holidays[Date],0)),MID(AA$1,6,100),INDEX(Tbl_Holidays[Type],MATCH(Z24,Tbl_Holidays[Date],0),1))</f>
        <v>Tuesday</v>
      </c>
      <c r="AB24" s="132">
        <f t="shared" si="4"/>
        <v>43957</v>
      </c>
      <c r="AC24" s="130" t="str">
        <f>IF(ISERROR(MATCH(AB24,Tbl_Holidays[Date],0)),MID(AC$1,6,100),INDEX(Tbl_Holidays[Type],MATCH(AB24,Tbl_Holidays[Date],0),1))</f>
        <v>Wednesday</v>
      </c>
      <c r="AD24" s="132">
        <f t="shared" si="5"/>
        <v>43958</v>
      </c>
      <c r="AE24" s="130" t="str">
        <f>IF(ISERROR(MATCH(AD24,Tbl_Holidays[Date],0)),MID(AE$1,6,100),INDEX(Tbl_Holidays[Type],MATCH(AD24,Tbl_Holidays[Date],0),1))</f>
        <v>Thursday</v>
      </c>
      <c r="AF24" s="132">
        <f t="shared" si="6"/>
        <v>43959</v>
      </c>
      <c r="AG24" s="130" t="str">
        <f>IF(ISERROR(MATCH(AF24,Tbl_Holidays[Date],0)),MID(AG$1,6,100),INDEX(Tbl_Holidays[Type],MATCH(AF24,Tbl_Holidays[Date],0),1))</f>
        <v>Friday</v>
      </c>
    </row>
    <row r="25" spans="1:33">
      <c r="A25" s="128">
        <v>24</v>
      </c>
      <c r="B25" s="129">
        <f t="shared" si="7"/>
        <v>43973</v>
      </c>
      <c r="C25" s="151">
        <v>43973</v>
      </c>
      <c r="D25" s="130" t="s">
        <v>63</v>
      </c>
      <c r="E25" s="129">
        <f t="shared" si="1"/>
        <v>43980</v>
      </c>
      <c r="F25" s="131">
        <f t="shared" si="2"/>
        <v>43960</v>
      </c>
      <c r="G25" s="130" t="str">
        <f>IF(ISERROR(MATCH(F25,Tbl_Holidays[Date],0)),MID(G$1,6,100),INDEX(Tbl_Holidays[Type],MATCH(F25,Tbl_Holidays[Date],0),1))</f>
        <v>Saturday</v>
      </c>
      <c r="H25" s="132">
        <f t="shared" si="3"/>
        <v>43961</v>
      </c>
      <c r="I25" s="130" t="str">
        <f>IF(ISERROR(MATCH(H25,Tbl_Holidays[Date],0)),MID(I$1,6,100),INDEX(Tbl_Holidays[Type],MATCH(H25,Tbl_Holidays[Date],0),1))</f>
        <v>Sunday</v>
      </c>
      <c r="J25" s="132">
        <f t="shared" si="3"/>
        <v>43962</v>
      </c>
      <c r="K25" s="130" t="str">
        <f>IF(ISERROR(MATCH(J25,Tbl_Holidays[Date],0)),MID(K$1,6,100),INDEX(Tbl_Holidays[Type],MATCH(J25,Tbl_Holidays[Date],0),1))</f>
        <v>Monday</v>
      </c>
      <c r="L25" s="132">
        <f t="shared" si="3"/>
        <v>43963</v>
      </c>
      <c r="M25" s="130" t="str">
        <f>IF(ISERROR(MATCH(L25,Tbl_Holidays[Date],0)),MID(M$1,6,100),INDEX(Tbl_Holidays[Type],MATCH(L25,Tbl_Holidays[Date],0),1))</f>
        <v>Tuesday</v>
      </c>
      <c r="N25" s="132">
        <f t="shared" si="3"/>
        <v>43964</v>
      </c>
      <c r="O25" s="130" t="str">
        <f>IF(ISERROR(MATCH(N25,Tbl_Holidays[Date],0)),MID(O$1,6,100),INDEX(Tbl_Holidays[Type],MATCH(N25,Tbl_Holidays[Date],0),1))</f>
        <v>Wednesday</v>
      </c>
      <c r="P25" s="132">
        <f t="shared" si="3"/>
        <v>43965</v>
      </c>
      <c r="Q25" s="130" t="str">
        <f>IF(ISERROR(MATCH(P25,Tbl_Holidays[Date],0)),MID(Q$1,6,100),INDEX(Tbl_Holidays[Type],MATCH(P25,Tbl_Holidays[Date],0),1))</f>
        <v>Thursday</v>
      </c>
      <c r="R25" s="132">
        <f t="shared" si="3"/>
        <v>43966</v>
      </c>
      <c r="S25" s="130" t="str">
        <f>IF(ISERROR(MATCH(R25,Tbl_Holidays[Date],0)),MID(S$1,6,100),INDEX(Tbl_Holidays[Type],MATCH(R25,Tbl_Holidays[Date],0),1))</f>
        <v>Friday</v>
      </c>
      <c r="T25" s="132">
        <f t="shared" si="3"/>
        <v>43967</v>
      </c>
      <c r="U25" s="130" t="str">
        <f>IF(ISERROR(MATCH(T25,Tbl_Holidays[Date],0)),MID(U$1,6,100),INDEX(Tbl_Holidays[Type],MATCH(T25,Tbl_Holidays[Date],0),1))</f>
        <v>Saturday</v>
      </c>
      <c r="V25" s="132">
        <f t="shared" si="3"/>
        <v>43968</v>
      </c>
      <c r="W25" s="130" t="str">
        <f>IF(ISERROR(MATCH(V25,Tbl_Holidays[Date],0)),MID(W$1,6,100),INDEX(Tbl_Holidays[Type],MATCH(V25,Tbl_Holidays[Date],0),1))</f>
        <v>Sunday</v>
      </c>
      <c r="X25" s="132">
        <f t="shared" si="3"/>
        <v>43969</v>
      </c>
      <c r="Y25" s="130" t="str">
        <f>IF(ISERROR(MATCH(X25,Tbl_Holidays[Date],0)),MID(Y$1,6,100),INDEX(Tbl_Holidays[Type],MATCH(X25,Tbl_Holidays[Date],0),1))</f>
        <v>Monday</v>
      </c>
      <c r="Z25" s="132">
        <f t="shared" si="8"/>
        <v>43970</v>
      </c>
      <c r="AA25" s="130" t="str">
        <f>IF(ISERROR(MATCH(Z25,Tbl_Holidays[Date],0)),MID(AA$1,6,100),INDEX(Tbl_Holidays[Type],MATCH(Z25,Tbl_Holidays[Date],0),1))</f>
        <v>Tuesday</v>
      </c>
      <c r="AB25" s="132">
        <f t="shared" si="4"/>
        <v>43971</v>
      </c>
      <c r="AC25" s="130" t="str">
        <f>IF(ISERROR(MATCH(AB25,Tbl_Holidays[Date],0)),MID(AC$1,6,100),INDEX(Tbl_Holidays[Type],MATCH(AB25,Tbl_Holidays[Date],0),1))</f>
        <v>Wednesday</v>
      </c>
      <c r="AD25" s="132">
        <f t="shared" si="5"/>
        <v>43972</v>
      </c>
      <c r="AE25" s="130" t="str">
        <f>IF(ISERROR(MATCH(AD25,Tbl_Holidays[Date],0)),MID(AE$1,6,100),INDEX(Tbl_Holidays[Type],MATCH(AD25,Tbl_Holidays[Date],0),1))</f>
        <v>Thursday</v>
      </c>
      <c r="AF25" s="132">
        <f t="shared" si="6"/>
        <v>43973</v>
      </c>
      <c r="AG25" s="130" t="str">
        <f>IF(ISERROR(MATCH(AF25,Tbl_Holidays[Date],0)),MID(AG$1,6,100),INDEX(Tbl_Holidays[Type],MATCH(AF25,Tbl_Holidays[Date],0),1))</f>
        <v>Friday</v>
      </c>
    </row>
    <row r="26" spans="1:33">
      <c r="A26" s="128">
        <v>25</v>
      </c>
      <c r="B26" s="129">
        <f t="shared" si="7"/>
        <v>43987</v>
      </c>
      <c r="C26" s="129">
        <f t="shared" si="0"/>
        <v>43990</v>
      </c>
      <c r="D26" s="130" t="s">
        <v>63</v>
      </c>
      <c r="E26" s="129">
        <f t="shared" si="1"/>
        <v>43994</v>
      </c>
      <c r="F26" s="131">
        <f t="shared" si="2"/>
        <v>43974</v>
      </c>
      <c r="G26" s="130" t="str">
        <f>IF(ISERROR(MATCH(F26,Tbl_Holidays[Date],0)),MID(G$1,6,100),INDEX(Tbl_Holidays[Type],MATCH(F26,Tbl_Holidays[Date],0),1))</f>
        <v>Saturday</v>
      </c>
      <c r="H26" s="132">
        <f t="shared" si="3"/>
        <v>43975</v>
      </c>
      <c r="I26" s="130" t="str">
        <f>IF(ISERROR(MATCH(H26,Tbl_Holidays[Date],0)),MID(I$1,6,100),INDEX(Tbl_Holidays[Type],MATCH(H26,Tbl_Holidays[Date],0),1))</f>
        <v>Sunday</v>
      </c>
      <c r="J26" s="132">
        <f t="shared" si="3"/>
        <v>43976</v>
      </c>
      <c r="K26" s="130" t="str">
        <f>IF(ISERROR(MATCH(J26,Tbl_Holidays[Date],0)),MID(K$1,6,100),INDEX(Tbl_Holidays[Type],MATCH(J26,Tbl_Holidays[Date],0),1))</f>
        <v>HOLIDAY</v>
      </c>
      <c r="L26" s="132">
        <f t="shared" si="3"/>
        <v>43977</v>
      </c>
      <c r="M26" s="130" t="str">
        <f>IF(ISERROR(MATCH(L26,Tbl_Holidays[Date],0)),MID(M$1,6,100),INDEX(Tbl_Holidays[Type],MATCH(L26,Tbl_Holidays[Date],0),1))</f>
        <v>Tuesday</v>
      </c>
      <c r="N26" s="132">
        <f t="shared" si="3"/>
        <v>43978</v>
      </c>
      <c r="O26" s="130" t="str">
        <f>IF(ISERROR(MATCH(N26,Tbl_Holidays[Date],0)),MID(O$1,6,100),INDEX(Tbl_Holidays[Type],MATCH(N26,Tbl_Holidays[Date],0),1))</f>
        <v>Wednesday</v>
      </c>
      <c r="P26" s="132">
        <f t="shared" si="3"/>
        <v>43979</v>
      </c>
      <c r="Q26" s="130" t="str">
        <f>IF(ISERROR(MATCH(P26,Tbl_Holidays[Date],0)),MID(Q$1,6,100),INDEX(Tbl_Holidays[Type],MATCH(P26,Tbl_Holidays[Date],0),1))</f>
        <v>Thursday</v>
      </c>
      <c r="R26" s="132">
        <f t="shared" si="3"/>
        <v>43980</v>
      </c>
      <c r="S26" s="130" t="str">
        <f>IF(ISERROR(MATCH(R26,Tbl_Holidays[Date],0)),MID(S$1,6,100),INDEX(Tbl_Holidays[Type],MATCH(R26,Tbl_Holidays[Date],0),1))</f>
        <v>Friday</v>
      </c>
      <c r="T26" s="132">
        <f t="shared" si="3"/>
        <v>43981</v>
      </c>
      <c r="U26" s="130" t="str">
        <f>IF(ISERROR(MATCH(T26,Tbl_Holidays[Date],0)),MID(U$1,6,100),INDEX(Tbl_Holidays[Type],MATCH(T26,Tbl_Holidays[Date],0),1))</f>
        <v>Saturday</v>
      </c>
      <c r="V26" s="132">
        <f t="shared" si="3"/>
        <v>43982</v>
      </c>
      <c r="W26" s="130" t="str">
        <f>IF(ISERROR(MATCH(V26,Tbl_Holidays[Date],0)),MID(W$1,6,100),INDEX(Tbl_Holidays[Type],MATCH(V26,Tbl_Holidays[Date],0),1))</f>
        <v>Sunday</v>
      </c>
      <c r="X26" s="132">
        <f t="shared" si="3"/>
        <v>43983</v>
      </c>
      <c r="Y26" s="130" t="str">
        <f>IF(ISERROR(MATCH(X26,Tbl_Holidays[Date],0)),MID(Y$1,6,100),INDEX(Tbl_Holidays[Type],MATCH(X26,Tbl_Holidays[Date],0),1))</f>
        <v>Monday</v>
      </c>
      <c r="Z26" s="132">
        <f t="shared" si="8"/>
        <v>43984</v>
      </c>
      <c r="AA26" s="130" t="str">
        <f>IF(ISERROR(MATCH(Z26,Tbl_Holidays[Date],0)),MID(AA$1,6,100),INDEX(Tbl_Holidays[Type],MATCH(Z26,Tbl_Holidays[Date],0),1))</f>
        <v>Tuesday</v>
      </c>
      <c r="AB26" s="132">
        <f t="shared" si="4"/>
        <v>43985</v>
      </c>
      <c r="AC26" s="130" t="str">
        <f>IF(ISERROR(MATCH(AB26,Tbl_Holidays[Date],0)),MID(AC$1,6,100),INDEX(Tbl_Holidays[Type],MATCH(AB26,Tbl_Holidays[Date],0),1))</f>
        <v>Wednesday</v>
      </c>
      <c r="AD26" s="132">
        <f t="shared" si="5"/>
        <v>43986</v>
      </c>
      <c r="AE26" s="130" t="str">
        <f>IF(ISERROR(MATCH(AD26,Tbl_Holidays[Date],0)),MID(AE$1,6,100),INDEX(Tbl_Holidays[Type],MATCH(AD26,Tbl_Holidays[Date],0),1))</f>
        <v>Thursday</v>
      </c>
      <c r="AF26" s="132">
        <f t="shared" si="6"/>
        <v>43987</v>
      </c>
      <c r="AG26" s="130" t="str">
        <f>IF(ISERROR(MATCH(AF26,Tbl_Holidays[Date],0)),MID(AG$1,6,100),INDEX(Tbl_Holidays[Type],MATCH(AF26,Tbl_Holidays[Date],0),1))</f>
        <v>Friday</v>
      </c>
    </row>
    <row r="27" spans="1:33">
      <c r="A27" s="128">
        <v>26</v>
      </c>
      <c r="B27" s="129">
        <f t="shared" si="7"/>
        <v>44001</v>
      </c>
      <c r="C27" s="129">
        <f t="shared" si="0"/>
        <v>44004</v>
      </c>
      <c r="D27" s="130" t="s">
        <v>63</v>
      </c>
      <c r="E27" s="129">
        <f t="shared" si="1"/>
        <v>44008</v>
      </c>
      <c r="F27" s="131">
        <f t="shared" si="2"/>
        <v>43988</v>
      </c>
      <c r="G27" s="130" t="str">
        <f>IF(ISERROR(MATCH(F27,Tbl_Holidays[Date],0)),MID(G$1,6,100),INDEX(Tbl_Holidays[Type],MATCH(F27,Tbl_Holidays[Date],0),1))</f>
        <v>Saturday</v>
      </c>
      <c r="H27" s="132">
        <f t="shared" si="3"/>
        <v>43989</v>
      </c>
      <c r="I27" s="130" t="str">
        <f>IF(ISERROR(MATCH(H27,Tbl_Holidays[Date],0)),MID(I$1,6,100),INDEX(Tbl_Holidays[Type],MATCH(H27,Tbl_Holidays[Date],0),1))</f>
        <v>Sunday</v>
      </c>
      <c r="J27" s="132">
        <f t="shared" si="3"/>
        <v>43990</v>
      </c>
      <c r="K27" s="130" t="str">
        <f>IF(ISERROR(MATCH(J27,Tbl_Holidays[Date],0)),MID(K$1,6,100),INDEX(Tbl_Holidays[Type],MATCH(J27,Tbl_Holidays[Date],0),1))</f>
        <v>Monday</v>
      </c>
      <c r="L27" s="132">
        <f t="shared" si="3"/>
        <v>43991</v>
      </c>
      <c r="M27" s="130" t="str">
        <f>IF(ISERROR(MATCH(L27,Tbl_Holidays[Date],0)),MID(M$1,6,100),INDEX(Tbl_Holidays[Type],MATCH(L27,Tbl_Holidays[Date],0),1))</f>
        <v>Tuesday</v>
      </c>
      <c r="N27" s="132">
        <f t="shared" si="3"/>
        <v>43992</v>
      </c>
      <c r="O27" s="130" t="str">
        <f>IF(ISERROR(MATCH(N27,Tbl_Holidays[Date],0)),MID(O$1,6,100),INDEX(Tbl_Holidays[Type],MATCH(N27,Tbl_Holidays[Date],0),1))</f>
        <v>Wednesday</v>
      </c>
      <c r="P27" s="132">
        <f t="shared" si="3"/>
        <v>43993</v>
      </c>
      <c r="Q27" s="130" t="str">
        <f>IF(ISERROR(MATCH(P27,Tbl_Holidays[Date],0)),MID(Q$1,6,100),INDEX(Tbl_Holidays[Type],MATCH(P27,Tbl_Holidays[Date],0),1))</f>
        <v>Thursday</v>
      </c>
      <c r="R27" s="132">
        <f t="shared" si="3"/>
        <v>43994</v>
      </c>
      <c r="S27" s="130" t="str">
        <f>IF(ISERROR(MATCH(R27,Tbl_Holidays[Date],0)),MID(S$1,6,100),INDEX(Tbl_Holidays[Type],MATCH(R27,Tbl_Holidays[Date],0),1))</f>
        <v>Friday</v>
      </c>
      <c r="T27" s="132">
        <f t="shared" si="3"/>
        <v>43995</v>
      </c>
      <c r="U27" s="130" t="str">
        <f>IF(ISERROR(MATCH(T27,Tbl_Holidays[Date],0)),MID(U$1,6,100),INDEX(Tbl_Holidays[Type],MATCH(T27,Tbl_Holidays[Date],0),1))</f>
        <v>Saturday</v>
      </c>
      <c r="V27" s="132">
        <f t="shared" si="3"/>
        <v>43996</v>
      </c>
      <c r="W27" s="130" t="str">
        <f>IF(ISERROR(MATCH(V27,Tbl_Holidays[Date],0)),MID(W$1,6,100),INDEX(Tbl_Holidays[Type],MATCH(V27,Tbl_Holidays[Date],0),1))</f>
        <v>Sunday</v>
      </c>
      <c r="X27" s="132">
        <f t="shared" si="3"/>
        <v>43997</v>
      </c>
      <c r="Y27" s="130" t="str">
        <f>IF(ISERROR(MATCH(X27,Tbl_Holidays[Date],0)),MID(Y$1,6,100),INDEX(Tbl_Holidays[Type],MATCH(X27,Tbl_Holidays[Date],0),1))</f>
        <v>Monday</v>
      </c>
      <c r="Z27" s="132">
        <f t="shared" si="8"/>
        <v>43998</v>
      </c>
      <c r="AA27" s="130" t="str">
        <f>IF(ISERROR(MATCH(Z27,Tbl_Holidays[Date],0)),MID(AA$1,6,100),INDEX(Tbl_Holidays[Type],MATCH(Z27,Tbl_Holidays[Date],0),1))</f>
        <v>Tuesday</v>
      </c>
      <c r="AB27" s="132">
        <f t="shared" si="4"/>
        <v>43999</v>
      </c>
      <c r="AC27" s="130" t="str">
        <f>IF(ISERROR(MATCH(AB27,Tbl_Holidays[Date],0)),MID(AC$1,6,100),INDEX(Tbl_Holidays[Type],MATCH(AB27,Tbl_Holidays[Date],0),1))</f>
        <v>Wednesday</v>
      </c>
      <c r="AD27" s="132">
        <f t="shared" si="5"/>
        <v>44000</v>
      </c>
      <c r="AE27" s="130" t="str">
        <f>IF(ISERROR(MATCH(AD27,Tbl_Holidays[Date],0)),MID(AE$1,6,100),INDEX(Tbl_Holidays[Type],MATCH(AD27,Tbl_Holidays[Date],0),1))</f>
        <v>Thursday</v>
      </c>
      <c r="AF27" s="132">
        <f t="shared" si="6"/>
        <v>44001</v>
      </c>
      <c r="AG27" s="130" t="str">
        <f>IF(ISERROR(MATCH(AF27,Tbl_Holidays[Date],0)),MID(AG$1,6,100),INDEX(Tbl_Holidays[Type],MATCH(AF27,Tbl_Holidays[Date],0),1))</f>
        <v>Friday</v>
      </c>
    </row>
    <row r="28" spans="1:33">
      <c r="A28" s="128">
        <v>27</v>
      </c>
      <c r="B28" s="129">
        <f t="shared" si="7"/>
        <v>44015</v>
      </c>
      <c r="C28" s="129">
        <f t="shared" si="0"/>
        <v>44018</v>
      </c>
      <c r="D28" s="130" t="s">
        <v>63</v>
      </c>
      <c r="E28" s="129">
        <f t="shared" si="1"/>
        <v>44022</v>
      </c>
      <c r="F28" s="131">
        <f t="shared" si="2"/>
        <v>44002</v>
      </c>
      <c r="G28" s="130" t="str">
        <f>IF(ISERROR(MATCH(F28,Tbl_Holidays[Date],0)),MID(G$1,6,100),INDEX(Tbl_Holidays[Type],MATCH(F28,Tbl_Holidays[Date],0),1))</f>
        <v>Saturday</v>
      </c>
      <c r="H28" s="132">
        <f t="shared" si="3"/>
        <v>44003</v>
      </c>
      <c r="I28" s="130" t="str">
        <f>IF(ISERROR(MATCH(H28,Tbl_Holidays[Date],0)),MID(I$1,6,100),INDEX(Tbl_Holidays[Type],MATCH(H28,Tbl_Holidays[Date],0),1))</f>
        <v>Sunday</v>
      </c>
      <c r="J28" s="132">
        <f t="shared" si="3"/>
        <v>44004</v>
      </c>
      <c r="K28" s="130" t="str">
        <f>IF(ISERROR(MATCH(J28,Tbl_Holidays[Date],0)),MID(K$1,6,100),INDEX(Tbl_Holidays[Type],MATCH(J28,Tbl_Holidays[Date],0),1))</f>
        <v>Monday</v>
      </c>
      <c r="L28" s="132">
        <f t="shared" si="3"/>
        <v>44005</v>
      </c>
      <c r="M28" s="130" t="str">
        <f>IF(ISERROR(MATCH(L28,Tbl_Holidays[Date],0)),MID(M$1,6,100),INDEX(Tbl_Holidays[Type],MATCH(L28,Tbl_Holidays[Date],0),1))</f>
        <v>Tuesday</v>
      </c>
      <c r="N28" s="132">
        <f t="shared" si="3"/>
        <v>44006</v>
      </c>
      <c r="O28" s="130" t="str">
        <f>IF(ISERROR(MATCH(N28,Tbl_Holidays[Date],0)),MID(O$1,6,100),INDEX(Tbl_Holidays[Type],MATCH(N28,Tbl_Holidays[Date],0),1))</f>
        <v>Wednesday</v>
      </c>
      <c r="P28" s="132">
        <f t="shared" si="3"/>
        <v>44007</v>
      </c>
      <c r="Q28" s="130" t="str">
        <f>IF(ISERROR(MATCH(P28,Tbl_Holidays[Date],0)),MID(Q$1,6,100),INDEX(Tbl_Holidays[Type],MATCH(P28,Tbl_Holidays[Date],0),1))</f>
        <v>Thursday</v>
      </c>
      <c r="R28" s="132">
        <f t="shared" si="3"/>
        <v>44008</v>
      </c>
      <c r="S28" s="130" t="str">
        <f>IF(ISERROR(MATCH(R28,Tbl_Holidays[Date],0)),MID(S$1,6,100),INDEX(Tbl_Holidays[Type],MATCH(R28,Tbl_Holidays[Date],0),1))</f>
        <v>Friday</v>
      </c>
      <c r="T28" s="132">
        <f t="shared" si="3"/>
        <v>44009</v>
      </c>
      <c r="U28" s="130" t="str">
        <f>IF(ISERROR(MATCH(T28,Tbl_Holidays[Date],0)),MID(U$1,6,100),INDEX(Tbl_Holidays[Type],MATCH(T28,Tbl_Holidays[Date],0),1))</f>
        <v>Saturday</v>
      </c>
      <c r="V28" s="132">
        <f t="shared" si="3"/>
        <v>44010</v>
      </c>
      <c r="W28" s="130" t="str">
        <f>IF(ISERROR(MATCH(V28,Tbl_Holidays[Date],0)),MID(W$1,6,100),INDEX(Tbl_Holidays[Type],MATCH(V28,Tbl_Holidays[Date],0),1))</f>
        <v>Sunday</v>
      </c>
      <c r="X28" s="132">
        <f t="shared" si="3"/>
        <v>44011</v>
      </c>
      <c r="Y28" s="130" t="str">
        <f>IF(ISERROR(MATCH(X28,Tbl_Holidays[Date],0)),MID(Y$1,6,100),INDEX(Tbl_Holidays[Type],MATCH(X28,Tbl_Holidays[Date],0),1))</f>
        <v>Monday</v>
      </c>
      <c r="Z28" s="132">
        <f t="shared" si="8"/>
        <v>44012</v>
      </c>
      <c r="AA28" s="130" t="str">
        <f>IF(ISERROR(MATCH(Z28,Tbl_Holidays[Date],0)),MID(AA$1,6,100),INDEX(Tbl_Holidays[Type],MATCH(Z28,Tbl_Holidays[Date],0),1))</f>
        <v>Tuesday</v>
      </c>
      <c r="AB28" s="132">
        <f t="shared" si="4"/>
        <v>44013</v>
      </c>
      <c r="AC28" s="130" t="str">
        <f>IF(ISERROR(MATCH(AB28,Tbl_Holidays[Date],0)),MID(AC$1,6,100),INDEX(Tbl_Holidays[Type],MATCH(AB28,Tbl_Holidays[Date],0),1))</f>
        <v>Wednesday</v>
      </c>
      <c r="AD28" s="132">
        <f t="shared" si="5"/>
        <v>44014</v>
      </c>
      <c r="AE28" s="130" t="str">
        <f>IF(ISERROR(MATCH(AD28,Tbl_Holidays[Date],0)),MID(AE$1,6,100),INDEX(Tbl_Holidays[Type],MATCH(AD28,Tbl_Holidays[Date],0),1))</f>
        <v>Thursday</v>
      </c>
      <c r="AF28" s="132">
        <f t="shared" si="6"/>
        <v>44015</v>
      </c>
      <c r="AG28" s="130" t="str">
        <f>IF(ISERROR(MATCH(AF28,Tbl_Holidays[Date],0)),MID(AG$1,6,100),INDEX(Tbl_Holidays[Type],MATCH(AF28,Tbl_Holidays[Date],0),1))</f>
        <v>Friday</v>
      </c>
    </row>
    <row r="30" spans="1:33" ht="25.5">
      <c r="B30" s="134" t="s">
        <v>64</v>
      </c>
      <c r="C30" s="123" t="s">
        <v>65</v>
      </c>
    </row>
    <row r="31" spans="1:33">
      <c r="M31" s="13"/>
      <c r="N31" s="13"/>
    </row>
    <row r="32" spans="1:33" ht="32.25" customHeight="1">
      <c r="B32" s="157" t="s">
        <v>66</v>
      </c>
      <c r="C32" s="158"/>
      <c r="D32" s="158"/>
      <c r="E32" s="158"/>
      <c r="F32" s="158"/>
      <c r="G32" s="158"/>
      <c r="H32" s="158"/>
      <c r="I32" s="158"/>
      <c r="J32" s="158"/>
      <c r="K32" s="158"/>
      <c r="L32" s="124" t="s">
        <v>67</v>
      </c>
      <c r="M32" s="13"/>
      <c r="N32" s="13"/>
    </row>
    <row r="33" spans="1:32" ht="12.75" customHeight="1">
      <c r="M33" s="13"/>
      <c r="N33" s="13"/>
      <c r="O33" s="162" t="s">
        <v>68</v>
      </c>
      <c r="P33" s="163"/>
    </row>
    <row r="34" spans="1:32" s="106" customFormat="1" ht="16.5" customHeight="1">
      <c r="A34" s="105"/>
      <c r="B34" s="161" t="s">
        <v>69</v>
      </c>
      <c r="C34" s="161"/>
      <c r="D34" s="161"/>
      <c r="E34" s="161"/>
      <c r="F34" s="161"/>
      <c r="G34" s="161"/>
      <c r="H34" s="161"/>
      <c r="I34" s="161"/>
      <c r="J34" s="161"/>
      <c r="K34" s="161"/>
      <c r="O34" s="163"/>
      <c r="P34" s="163"/>
      <c r="T34" s="107"/>
      <c r="AF34" s="108"/>
    </row>
    <row r="35" spans="1:32" s="106" customFormat="1" ht="16.5" customHeight="1">
      <c r="A35" s="105"/>
      <c r="B35" s="161" t="s">
        <v>70</v>
      </c>
      <c r="C35" s="161"/>
      <c r="D35" s="161"/>
      <c r="E35" s="161"/>
      <c r="F35" s="161"/>
      <c r="G35" s="161"/>
      <c r="H35" s="161"/>
      <c r="I35" s="161"/>
      <c r="J35" s="161"/>
      <c r="K35" s="161"/>
      <c r="O35" s="163"/>
      <c r="P35" s="163"/>
      <c r="T35" s="107"/>
      <c r="AF35" s="108"/>
    </row>
    <row r="36" spans="1:32" s="106" customFormat="1" ht="16.5" customHeight="1">
      <c r="A36" s="105"/>
      <c r="B36" s="160" t="s">
        <v>71</v>
      </c>
      <c r="C36" s="160"/>
      <c r="D36" s="160"/>
      <c r="E36" s="160"/>
      <c r="F36" s="160"/>
      <c r="G36" s="160"/>
      <c r="H36" s="160"/>
      <c r="I36" s="160"/>
      <c r="J36" s="160"/>
      <c r="K36" s="160"/>
      <c r="O36" s="145" t="s">
        <v>72</v>
      </c>
      <c r="P36" s="145" t="s">
        <v>73</v>
      </c>
      <c r="T36" s="107"/>
      <c r="AF36" s="108"/>
    </row>
    <row r="37" spans="1:32" s="106" customFormat="1" ht="16.5" customHeight="1">
      <c r="A37" s="105"/>
      <c r="B37" s="161" t="s">
        <v>74</v>
      </c>
      <c r="C37" s="161"/>
      <c r="D37" s="161"/>
      <c r="E37" s="161"/>
      <c r="F37" s="161"/>
      <c r="G37" s="161"/>
      <c r="H37" s="161"/>
      <c r="I37" s="161"/>
      <c r="J37" s="161"/>
      <c r="K37" s="161"/>
      <c r="O37" s="147">
        <v>43650</v>
      </c>
      <c r="P37" s="148" t="s">
        <v>75</v>
      </c>
      <c r="T37" s="107"/>
      <c r="AF37" s="108"/>
    </row>
    <row r="38" spans="1:32" s="106" customFormat="1" ht="16.5" customHeight="1">
      <c r="A38" s="105"/>
      <c r="B38" s="160" t="s">
        <v>76</v>
      </c>
      <c r="C38" s="160"/>
      <c r="D38" s="160"/>
      <c r="E38" s="160"/>
      <c r="F38" s="160"/>
      <c r="G38" s="160"/>
      <c r="H38" s="160"/>
      <c r="I38" s="160"/>
      <c r="J38" s="160"/>
      <c r="K38" s="160"/>
      <c r="O38" s="147">
        <v>43710</v>
      </c>
      <c r="P38" s="148" t="s">
        <v>75</v>
      </c>
      <c r="T38" s="107"/>
      <c r="AF38" s="108"/>
    </row>
    <row r="39" spans="1:32" s="106" customFormat="1" ht="16.5" customHeight="1">
      <c r="A39" s="105"/>
      <c r="B39" s="160" t="s">
        <v>77</v>
      </c>
      <c r="C39" s="160"/>
      <c r="D39" s="160"/>
      <c r="E39" s="160"/>
      <c r="F39" s="160"/>
      <c r="G39" s="160"/>
      <c r="H39" s="160"/>
      <c r="I39" s="160"/>
      <c r="J39" s="160"/>
      <c r="K39" s="160"/>
      <c r="O39" s="147">
        <v>43797</v>
      </c>
      <c r="P39" s="148" t="s">
        <v>75</v>
      </c>
      <c r="T39" s="107"/>
      <c r="AF39" s="108"/>
    </row>
    <row r="40" spans="1:32" s="106" customFormat="1" ht="32.25" customHeight="1">
      <c r="A40" s="105"/>
      <c r="B40" s="159" t="s">
        <v>78</v>
      </c>
      <c r="C40" s="159"/>
      <c r="D40" s="159"/>
      <c r="E40" s="159"/>
      <c r="F40" s="159"/>
      <c r="G40" s="159"/>
      <c r="H40" s="159"/>
      <c r="I40" s="159"/>
      <c r="J40" s="159"/>
      <c r="K40" s="159"/>
      <c r="O40" s="147">
        <v>43798</v>
      </c>
      <c r="P40" s="148" t="s">
        <v>75</v>
      </c>
      <c r="T40" s="107"/>
      <c r="AF40" s="108"/>
    </row>
    <row r="41" spans="1:32" s="106" customFormat="1" ht="16.5" customHeight="1">
      <c r="A41" s="105"/>
      <c r="B41" s="160" t="s">
        <v>79</v>
      </c>
      <c r="C41" s="160"/>
      <c r="D41" s="160"/>
      <c r="E41" s="160"/>
      <c r="F41" s="160"/>
      <c r="G41" s="160"/>
      <c r="H41" s="160"/>
      <c r="I41" s="160"/>
      <c r="J41" s="160"/>
      <c r="K41" s="160"/>
      <c r="O41" s="147">
        <v>43823</v>
      </c>
      <c r="P41" s="148" t="s">
        <v>75</v>
      </c>
      <c r="T41" s="107"/>
      <c r="AF41" s="108"/>
    </row>
    <row r="42" spans="1:32" s="106" customFormat="1" ht="16.5" customHeight="1">
      <c r="A42" s="105"/>
      <c r="B42" s="160" t="s">
        <v>80</v>
      </c>
      <c r="C42" s="160"/>
      <c r="D42" s="160"/>
      <c r="E42" s="160"/>
      <c r="F42" s="160"/>
      <c r="G42" s="160"/>
      <c r="H42" s="160"/>
      <c r="I42" s="160"/>
      <c r="J42" s="160"/>
      <c r="K42" s="160"/>
      <c r="O42" s="147">
        <v>43824</v>
      </c>
      <c r="P42" s="148" t="s">
        <v>75</v>
      </c>
      <c r="T42" s="107"/>
      <c r="AF42" s="108"/>
    </row>
    <row r="43" spans="1:32" s="106" customFormat="1" ht="16.5" customHeight="1">
      <c r="A43" s="105"/>
      <c r="B43" s="161" t="s">
        <v>81</v>
      </c>
      <c r="C43" s="161"/>
      <c r="D43" s="161"/>
      <c r="E43" s="161"/>
      <c r="F43" s="161"/>
      <c r="G43" s="161"/>
      <c r="H43" s="161"/>
      <c r="I43" s="161"/>
      <c r="J43" s="161"/>
      <c r="K43" s="161"/>
      <c r="O43" s="147">
        <v>43825</v>
      </c>
      <c r="P43" s="148" t="s">
        <v>82</v>
      </c>
      <c r="T43" s="107"/>
      <c r="AF43" s="108"/>
    </row>
    <row r="44" spans="1:32" s="106" customFormat="1" ht="16.5" customHeight="1">
      <c r="A44" s="105"/>
      <c r="B44" s="161" t="s">
        <v>83</v>
      </c>
      <c r="C44" s="161"/>
      <c r="D44" s="161"/>
      <c r="E44" s="161"/>
      <c r="F44" s="161"/>
      <c r="G44" s="161"/>
      <c r="H44" s="161"/>
      <c r="I44" s="161"/>
      <c r="J44" s="161"/>
      <c r="K44" s="161"/>
      <c r="O44" s="147">
        <v>43826</v>
      </c>
      <c r="P44" s="148" t="s">
        <v>82</v>
      </c>
      <c r="T44" s="107"/>
      <c r="AF44" s="108"/>
    </row>
    <row r="45" spans="1:32" s="106" customFormat="1" ht="16.5" customHeight="1">
      <c r="A45" s="105"/>
      <c r="B45" s="161" t="s">
        <v>84</v>
      </c>
      <c r="C45" s="161"/>
      <c r="D45" s="161"/>
      <c r="E45" s="161"/>
      <c r="F45" s="161"/>
      <c r="G45" s="161"/>
      <c r="H45" s="161"/>
      <c r="I45" s="161"/>
      <c r="J45" s="161"/>
      <c r="K45" s="161"/>
      <c r="O45" s="147">
        <v>43829</v>
      </c>
      <c r="P45" s="148" t="s">
        <v>82</v>
      </c>
      <c r="T45" s="107"/>
      <c r="AF45" s="108"/>
    </row>
    <row r="46" spans="1:32" s="106" customFormat="1" ht="16.5" customHeight="1">
      <c r="A46" s="105"/>
      <c r="B46" s="161" t="s">
        <v>85</v>
      </c>
      <c r="C46" s="161"/>
      <c r="D46" s="161"/>
      <c r="E46" s="161"/>
      <c r="F46" s="161"/>
      <c r="G46" s="161"/>
      <c r="H46" s="161"/>
      <c r="I46" s="161"/>
      <c r="J46" s="161"/>
      <c r="K46" s="161"/>
      <c r="O46" s="147">
        <v>43830</v>
      </c>
      <c r="P46" s="148" t="s">
        <v>82</v>
      </c>
      <c r="T46" s="107"/>
      <c r="AF46" s="108"/>
    </row>
    <row r="47" spans="1:32" s="106" customFormat="1" ht="16.5" customHeight="1">
      <c r="A47" s="105"/>
      <c r="B47" s="161" t="s">
        <v>86</v>
      </c>
      <c r="C47" s="161"/>
      <c r="D47" s="161"/>
      <c r="E47" s="161"/>
      <c r="F47" s="161"/>
      <c r="G47" s="161"/>
      <c r="H47" s="161"/>
      <c r="I47" s="161"/>
      <c r="J47" s="161"/>
      <c r="K47" s="161"/>
      <c r="O47" s="147">
        <v>43831</v>
      </c>
      <c r="P47" s="148" t="s">
        <v>75</v>
      </c>
      <c r="T47" s="107"/>
      <c r="AF47" s="108"/>
    </row>
    <row r="48" spans="1:32" ht="15">
      <c r="B48" s="161"/>
      <c r="C48" s="161"/>
      <c r="D48" s="161"/>
      <c r="E48" s="161"/>
      <c r="F48" s="161"/>
      <c r="G48" s="161"/>
      <c r="H48" s="161"/>
      <c r="I48" s="161"/>
      <c r="J48" s="161"/>
      <c r="K48" s="161"/>
      <c r="O48" s="147">
        <v>43850</v>
      </c>
      <c r="P48" s="148" t="s">
        <v>75</v>
      </c>
    </row>
    <row r="49" spans="2:16" ht="51" customHeight="1">
      <c r="B49" s="164" t="s">
        <v>87</v>
      </c>
      <c r="C49" s="164"/>
      <c r="D49" s="164"/>
      <c r="E49" s="164"/>
      <c r="F49" s="164"/>
      <c r="G49" s="164"/>
      <c r="H49" s="164"/>
      <c r="I49" s="164"/>
      <c r="J49" s="164"/>
      <c r="K49" s="164"/>
      <c r="O49" s="152">
        <v>43976</v>
      </c>
      <c r="P49" s="153" t="s">
        <v>75</v>
      </c>
    </row>
    <row r="50" spans="2:16">
      <c r="O50" s="146"/>
    </row>
    <row r="55" spans="2:16" ht="15">
      <c r="B55" s="14"/>
    </row>
    <row r="56" spans="2:16" ht="15">
      <c r="B56" s="14"/>
    </row>
    <row r="57" spans="2:16" ht="15">
      <c r="B57" s="14"/>
    </row>
    <row r="58" spans="2:16" ht="15">
      <c r="B58" s="14"/>
    </row>
    <row r="59" spans="2:16" ht="15">
      <c r="B59" s="14"/>
    </row>
    <row r="60" spans="2:16" ht="15">
      <c r="B60" s="14"/>
    </row>
    <row r="61" spans="2:16" ht="15">
      <c r="B61" s="14"/>
    </row>
    <row r="62" spans="2:16" ht="15">
      <c r="B62" s="14"/>
    </row>
  </sheetData>
  <sheetProtection algorithmName="SHA-512" hashValue="B/SNIdwCftX1TJcOYzmDmKlErrm5jjwS9uvsOUxsMi8eBfz7anGVDLea/Tzx6QAs4iJPSDoYB4mCRAdeEAjfxg==" saltValue="fFSgkwAxgov674J3GxpnHw==" spinCount="100000" sheet="1" objects="1" scenarios="1"/>
  <mergeCells count="18">
    <mergeCell ref="O33:P35"/>
    <mergeCell ref="B47:K47"/>
    <mergeCell ref="B48:K48"/>
    <mergeCell ref="B49:K49"/>
    <mergeCell ref="B43:K43"/>
    <mergeCell ref="B32:K32"/>
    <mergeCell ref="B40:K40"/>
    <mergeCell ref="B41:K41"/>
    <mergeCell ref="B46:K46"/>
    <mergeCell ref="B44:K44"/>
    <mergeCell ref="B42:K42"/>
    <mergeCell ref="B38:K38"/>
    <mergeCell ref="B39:K39"/>
    <mergeCell ref="B34:K34"/>
    <mergeCell ref="B35:K35"/>
    <mergeCell ref="B36:K36"/>
    <mergeCell ref="B37:K37"/>
    <mergeCell ref="B45:K45"/>
  </mergeCells>
  <phoneticPr fontId="0" type="noConversion"/>
  <conditionalFormatting sqref="F2:AG28">
    <cfRule type="cellIs" dxfId="598" priority="2" operator="equal">
      <formula>"COLLEGE CLOSED"</formula>
    </cfRule>
    <cfRule type="cellIs" dxfId="597" priority="3" operator="equal">
      <formula>"HOLIDAY"</formula>
    </cfRule>
  </conditionalFormatting>
  <dataValidations count="1">
    <dataValidation type="list" allowBlank="1" showErrorMessage="1" errorTitle="Oops!" error="Choose an option from the list." sqref="P37:P49" xr:uid="{00000000-0002-0000-0100-000000000000}">
      <formula1>"HOLIDAY,COLLEGE CLOSED"</formula1>
    </dataValidation>
  </dataValidations>
  <pageMargins left="0.25" right="0.25" top="0.75" bottom="0.75" header="0.3" footer="0.3"/>
  <pageSetup scale="46" fitToHeight="0"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16</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43861</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43868</v>
      </c>
      <c r="E8" s="181"/>
      <c r="F8" s="181"/>
      <c r="G8" s="176" t="s">
        <v>128</v>
      </c>
      <c r="H8" s="176"/>
      <c r="I8" s="102" t="str">
        <f>CONCATENATE(TEXT(LOOKUP(I4,PayPeriod,DueDate),"mmmm dd, yyyy")," ",LOOKUP(I4,PayPeriod,DueDateNote))</f>
        <v>February 03,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January 18,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43848</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43849</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HOLIDAY</v>
      </c>
      <c r="C16" s="40">
        <f>+LOOKUP(I4,PayPeriod,Week1MondayDate)</f>
        <v>43850</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43851</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43852</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43853</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43854</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January 25,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43855</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43856</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43857</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43858</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43859</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43860</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43861</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G8jr+/M0C1p9mDIjl3l8aJUfG6bVj+rqrRbvJITZ/PqU42kA2qgSkASvd2MXyTSs6NAeOTdxgiMVcB/l5kln/A==" saltValue="srRM4gJXabCNDtUci3tN7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263" priority="20" stopIfTrue="1">
      <formula>OR($B14="HOLIDAY",$B14="COLLEGE CLOSED")</formula>
    </cfRule>
  </conditionalFormatting>
  <conditionalFormatting sqref="B27:C33 J27:K33">
    <cfRule type="expression" dxfId="262" priority="19" stopIfTrue="1">
      <formula>OR($B27="HOLIDAY",$B27="COLLEGE CLOSED")</formula>
    </cfRule>
  </conditionalFormatting>
  <conditionalFormatting sqref="C23">
    <cfRule type="expression" dxfId="261" priority="18" stopIfTrue="1">
      <formula>$M$21&gt;0</formula>
    </cfRule>
  </conditionalFormatting>
  <conditionalFormatting sqref="B21:B23">
    <cfRule type="expression" dxfId="260" priority="21" stopIfTrue="1">
      <formula>M$21&gt;0</formula>
    </cfRule>
  </conditionalFormatting>
  <conditionalFormatting sqref="F21:F22">
    <cfRule type="expression" dxfId="259" priority="17" stopIfTrue="1">
      <formula>$M$21&gt;0</formula>
    </cfRule>
  </conditionalFormatting>
  <conditionalFormatting sqref="F25:K25">
    <cfRule type="expression" dxfId="258" priority="16" stopIfTrue="1">
      <formula>$K25&gt;0</formula>
    </cfRule>
  </conditionalFormatting>
  <conditionalFormatting sqref="F12:K12">
    <cfRule type="expression" dxfId="257" priority="15" stopIfTrue="1">
      <formula>$K12&gt;0</formula>
    </cfRule>
  </conditionalFormatting>
  <conditionalFormatting sqref="B34:B36">
    <cfRule type="expression" dxfId="256" priority="14" stopIfTrue="1">
      <formula>$M$34&gt;0</formula>
    </cfRule>
  </conditionalFormatting>
  <conditionalFormatting sqref="F34:F35">
    <cfRule type="expression" dxfId="255" priority="13" stopIfTrue="1">
      <formula>$M$34&gt;0</formula>
    </cfRule>
  </conditionalFormatting>
  <conditionalFormatting sqref="J37:K37">
    <cfRule type="expression" dxfId="254" priority="12" stopIfTrue="1">
      <formula>$K$37&gt;0</formula>
    </cfRule>
  </conditionalFormatting>
  <conditionalFormatting sqref="C36">
    <cfRule type="expression" dxfId="253" priority="11" stopIfTrue="1">
      <formula>$M$34&gt;0</formula>
    </cfRule>
  </conditionalFormatting>
  <conditionalFormatting sqref="D27:I33 D14:I20">
    <cfRule type="cellIs" dxfId="252" priority="10" stopIfTrue="1" operator="equal">
      <formula>0</formula>
    </cfRule>
  </conditionalFormatting>
  <conditionalFormatting sqref="E21">
    <cfRule type="expression" dxfId="251" priority="9" stopIfTrue="1">
      <formula>$F$21&lt;&gt;""</formula>
    </cfRule>
  </conditionalFormatting>
  <conditionalFormatting sqref="E34">
    <cfRule type="expression" dxfId="250" priority="8" stopIfTrue="1">
      <formula>$F$34&lt;&gt;""</formula>
    </cfRule>
  </conditionalFormatting>
  <conditionalFormatting sqref="C38">
    <cfRule type="cellIs" dxfId="249" priority="7" operator="notEqual">
      <formula>""</formula>
    </cfRule>
  </conditionalFormatting>
  <conditionalFormatting sqref="C39">
    <cfRule type="cellIs" dxfId="248" priority="6" operator="notEqual">
      <formula>""</formula>
    </cfRule>
  </conditionalFormatting>
  <conditionalFormatting sqref="B38">
    <cfRule type="expression" dxfId="247" priority="5">
      <formula>OR(C38&lt;&gt;"",C39&lt;&gt;"",G39&lt;&gt;"")</formula>
    </cfRule>
  </conditionalFormatting>
  <conditionalFormatting sqref="E39">
    <cfRule type="cellIs" dxfId="246" priority="4" operator="notEqual">
      <formula>""</formula>
    </cfRule>
  </conditionalFormatting>
  <conditionalFormatting sqref="G38">
    <cfRule type="cellIs" dxfId="245" priority="3" operator="notEqual">
      <formula>""</formula>
    </cfRule>
  </conditionalFormatting>
  <conditionalFormatting sqref="G39">
    <cfRule type="cellIs" dxfId="244" priority="2" operator="notEqual">
      <formula>""</formula>
    </cfRule>
  </conditionalFormatting>
  <conditionalFormatting sqref="I39">
    <cfRule type="cellIs" dxfId="243" priority="1" operator="notEqual">
      <formula>""</formula>
    </cfRule>
  </conditionalFormatting>
  <conditionalFormatting sqref="B39">
    <cfRule type="expression" dxfId="242" priority="22">
      <formula>OR(C39&lt;&gt;"",C40&lt;&gt;"",#REF!&lt;&gt;"")</formula>
    </cfRule>
  </conditionalFormatting>
  <dataValidations count="1">
    <dataValidation type="time" allowBlank="1" showErrorMessage="1" errorTitle="Oops!" error="Enter a time later than 12:00 AM and before 11:59 PM." sqref="D14:I20 D27:I33" xr:uid="{00000000-0002-0000-13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17</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43875</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43882</v>
      </c>
      <c r="E8" s="181"/>
      <c r="F8" s="181"/>
      <c r="G8" s="176" t="s">
        <v>128</v>
      </c>
      <c r="H8" s="176"/>
      <c r="I8" s="102" t="str">
        <f>CONCATENATE(TEXT(LOOKUP(I4,PayPeriod,DueDate),"mmmm dd, yyyy")," ",LOOKUP(I4,PayPeriod,DueDateNote))</f>
        <v>February 17,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February 01,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43862</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43863</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43864</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43865</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43866</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43867</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43868</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February 08,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43869</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43870</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43871</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43872</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43873</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43874</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43875</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VlWMS0XHED47IjqljY42ID5AyeD4he5TX3A2ym7Cve9x/fxf37Xt/ejOKIseKwhqChoDUQzDEOp28p4udgKetw==" saltValue="C2YrpWzZQ6cg2/rbP4N4w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241" priority="20" stopIfTrue="1">
      <formula>OR($B14="HOLIDAY",$B14="COLLEGE CLOSED")</formula>
    </cfRule>
  </conditionalFormatting>
  <conditionalFormatting sqref="B27:C33 J27:K33">
    <cfRule type="expression" dxfId="240" priority="19" stopIfTrue="1">
      <formula>OR($B27="HOLIDAY",$B27="COLLEGE CLOSED")</formula>
    </cfRule>
  </conditionalFormatting>
  <conditionalFormatting sqref="C23">
    <cfRule type="expression" dxfId="239" priority="18" stopIfTrue="1">
      <formula>$M$21&gt;0</formula>
    </cfRule>
  </conditionalFormatting>
  <conditionalFormatting sqref="B21:B23">
    <cfRule type="expression" dxfId="238" priority="21" stopIfTrue="1">
      <formula>M$21&gt;0</formula>
    </cfRule>
  </conditionalFormatting>
  <conditionalFormatting sqref="F21:F22">
    <cfRule type="expression" dxfId="237" priority="17" stopIfTrue="1">
      <formula>$M$21&gt;0</formula>
    </cfRule>
  </conditionalFormatting>
  <conditionalFormatting sqref="F25:K25">
    <cfRule type="expression" dxfId="236" priority="16" stopIfTrue="1">
      <formula>$K25&gt;0</formula>
    </cfRule>
  </conditionalFormatting>
  <conditionalFormatting sqref="F12:K12">
    <cfRule type="expression" dxfId="235" priority="15" stopIfTrue="1">
      <formula>$K12&gt;0</formula>
    </cfRule>
  </conditionalFormatting>
  <conditionalFormatting sqref="B34:B36">
    <cfRule type="expression" dxfId="234" priority="14" stopIfTrue="1">
      <formula>$M$34&gt;0</formula>
    </cfRule>
  </conditionalFormatting>
  <conditionalFormatting sqref="F34:F35">
    <cfRule type="expression" dxfId="233" priority="13" stopIfTrue="1">
      <formula>$M$34&gt;0</formula>
    </cfRule>
  </conditionalFormatting>
  <conditionalFormatting sqref="J37:K37">
    <cfRule type="expression" dxfId="232" priority="12" stopIfTrue="1">
      <formula>$K$37&gt;0</formula>
    </cfRule>
  </conditionalFormatting>
  <conditionalFormatting sqref="C36">
    <cfRule type="expression" dxfId="231" priority="11" stopIfTrue="1">
      <formula>$M$34&gt;0</formula>
    </cfRule>
  </conditionalFormatting>
  <conditionalFormatting sqref="D27:I33 D14:I20">
    <cfRule type="cellIs" dxfId="230" priority="10" stopIfTrue="1" operator="equal">
      <formula>0</formula>
    </cfRule>
  </conditionalFormatting>
  <conditionalFormatting sqref="E21">
    <cfRule type="expression" dxfId="229" priority="9" stopIfTrue="1">
      <formula>$F$21&lt;&gt;""</formula>
    </cfRule>
  </conditionalFormatting>
  <conditionalFormatting sqref="E34">
    <cfRule type="expression" dxfId="228" priority="8" stopIfTrue="1">
      <formula>$F$34&lt;&gt;""</formula>
    </cfRule>
  </conditionalFormatting>
  <conditionalFormatting sqref="C38">
    <cfRule type="cellIs" dxfId="227" priority="7" operator="notEqual">
      <formula>""</formula>
    </cfRule>
  </conditionalFormatting>
  <conditionalFormatting sqref="C39">
    <cfRule type="cellIs" dxfId="226" priority="6" operator="notEqual">
      <formula>""</formula>
    </cfRule>
  </conditionalFormatting>
  <conditionalFormatting sqref="B38">
    <cfRule type="expression" dxfId="225" priority="5">
      <formula>OR(C38&lt;&gt;"",C39&lt;&gt;"",G39&lt;&gt;"")</formula>
    </cfRule>
  </conditionalFormatting>
  <conditionalFormatting sqref="E39">
    <cfRule type="cellIs" dxfId="224" priority="4" operator="notEqual">
      <formula>""</formula>
    </cfRule>
  </conditionalFormatting>
  <conditionalFormatting sqref="G38">
    <cfRule type="cellIs" dxfId="223" priority="3" operator="notEqual">
      <formula>""</formula>
    </cfRule>
  </conditionalFormatting>
  <conditionalFormatting sqref="G39">
    <cfRule type="cellIs" dxfId="222" priority="2" operator="notEqual">
      <formula>""</formula>
    </cfRule>
  </conditionalFormatting>
  <conditionalFormatting sqref="I39">
    <cfRule type="cellIs" dxfId="221" priority="1" operator="notEqual">
      <formula>""</formula>
    </cfRule>
  </conditionalFormatting>
  <conditionalFormatting sqref="B39">
    <cfRule type="expression" dxfId="220" priority="22">
      <formula>OR(C39&lt;&gt;"",C40&lt;&gt;"",#REF!&lt;&gt;"")</formula>
    </cfRule>
  </conditionalFormatting>
  <dataValidations count="1">
    <dataValidation type="time" allowBlank="1" showErrorMessage="1" errorTitle="Oops!" error="Enter a time later than 12:00 AM and before 11:59 PM." sqref="D14:I20 D27:I33" xr:uid="{00000000-0002-0000-14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18</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43889</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43896</v>
      </c>
      <c r="E8" s="181"/>
      <c r="F8" s="181"/>
      <c r="G8" s="176" t="s">
        <v>128</v>
      </c>
      <c r="H8" s="176"/>
      <c r="I8" s="102" t="str">
        <f>CONCATENATE(TEXT(LOOKUP(I4,PayPeriod,DueDate),"mmmm dd, yyyy")," ",LOOKUP(I4,PayPeriod,DueDateNote))</f>
        <v>March 02,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February 15,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43876</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43877</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43878</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43879</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43880</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43881</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43882</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February 22,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43883</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43884</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43885</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43886</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43887</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43888</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43889</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HqybwPgaIA5jB6EMu/W7lYTbSiUF+nVHsur4Hd4f6qL3Gde8f70FldUWLraIZ+kQam4t7Rki3R2iieSCoxaWHQ==" saltValue="g3f3OuPFyaZiGhsVp/obV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219" priority="20" stopIfTrue="1">
      <formula>OR($B14="HOLIDAY",$B14="COLLEGE CLOSED")</formula>
    </cfRule>
  </conditionalFormatting>
  <conditionalFormatting sqref="B27:C33 J27:K33">
    <cfRule type="expression" dxfId="218" priority="19" stopIfTrue="1">
      <formula>OR($B27="HOLIDAY",$B27="COLLEGE CLOSED")</formula>
    </cfRule>
  </conditionalFormatting>
  <conditionalFormatting sqref="C23">
    <cfRule type="expression" dxfId="217" priority="18" stopIfTrue="1">
      <formula>$M$21&gt;0</formula>
    </cfRule>
  </conditionalFormatting>
  <conditionalFormatting sqref="B21:B23">
    <cfRule type="expression" dxfId="216" priority="21" stopIfTrue="1">
      <formula>M$21&gt;0</formula>
    </cfRule>
  </conditionalFormatting>
  <conditionalFormatting sqref="F21:F22">
    <cfRule type="expression" dxfId="215" priority="17" stopIfTrue="1">
      <formula>$M$21&gt;0</formula>
    </cfRule>
  </conditionalFormatting>
  <conditionalFormatting sqref="F25:K25">
    <cfRule type="expression" dxfId="214" priority="16" stopIfTrue="1">
      <formula>$K25&gt;0</formula>
    </cfRule>
  </conditionalFormatting>
  <conditionalFormatting sqref="F12:K12">
    <cfRule type="expression" dxfId="213" priority="15" stopIfTrue="1">
      <formula>$K12&gt;0</formula>
    </cfRule>
  </conditionalFormatting>
  <conditionalFormatting sqref="B34:B36">
    <cfRule type="expression" dxfId="212" priority="14" stopIfTrue="1">
      <formula>$M$34&gt;0</formula>
    </cfRule>
  </conditionalFormatting>
  <conditionalFormatting sqref="F34:F35">
    <cfRule type="expression" dxfId="211" priority="13" stopIfTrue="1">
      <formula>$M$34&gt;0</formula>
    </cfRule>
  </conditionalFormatting>
  <conditionalFormatting sqref="J37:K37">
    <cfRule type="expression" dxfId="210" priority="12" stopIfTrue="1">
      <formula>$K$37&gt;0</formula>
    </cfRule>
  </conditionalFormatting>
  <conditionalFormatting sqref="C36">
    <cfRule type="expression" dxfId="209" priority="11" stopIfTrue="1">
      <formula>$M$34&gt;0</formula>
    </cfRule>
  </conditionalFormatting>
  <conditionalFormatting sqref="D27:I33 D14:I20">
    <cfRule type="cellIs" dxfId="208" priority="10" stopIfTrue="1" operator="equal">
      <formula>0</formula>
    </cfRule>
  </conditionalFormatting>
  <conditionalFormatting sqref="E21">
    <cfRule type="expression" dxfId="207" priority="9" stopIfTrue="1">
      <formula>$F$21&lt;&gt;""</formula>
    </cfRule>
  </conditionalFormatting>
  <conditionalFormatting sqref="E34">
    <cfRule type="expression" dxfId="206" priority="8" stopIfTrue="1">
      <formula>$F$34&lt;&gt;""</formula>
    </cfRule>
  </conditionalFormatting>
  <conditionalFormatting sqref="C38">
    <cfRule type="cellIs" dxfId="205" priority="7" operator="notEqual">
      <formula>""</formula>
    </cfRule>
  </conditionalFormatting>
  <conditionalFormatting sqref="C39">
    <cfRule type="cellIs" dxfId="204" priority="6" operator="notEqual">
      <formula>""</formula>
    </cfRule>
  </conditionalFormatting>
  <conditionalFormatting sqref="B38">
    <cfRule type="expression" dxfId="203" priority="5">
      <formula>OR(C38&lt;&gt;"",C39&lt;&gt;"",G39&lt;&gt;"")</formula>
    </cfRule>
  </conditionalFormatting>
  <conditionalFormatting sqref="E39">
    <cfRule type="cellIs" dxfId="202" priority="4" operator="notEqual">
      <formula>""</formula>
    </cfRule>
  </conditionalFormatting>
  <conditionalFormatting sqref="G38">
    <cfRule type="cellIs" dxfId="201" priority="3" operator="notEqual">
      <formula>""</formula>
    </cfRule>
  </conditionalFormatting>
  <conditionalFormatting sqref="G39">
    <cfRule type="cellIs" dxfId="200" priority="2" operator="notEqual">
      <formula>""</formula>
    </cfRule>
  </conditionalFormatting>
  <conditionalFormatting sqref="I39">
    <cfRule type="cellIs" dxfId="199" priority="1" operator="notEqual">
      <formula>""</formula>
    </cfRule>
  </conditionalFormatting>
  <conditionalFormatting sqref="B39">
    <cfRule type="expression" dxfId="198" priority="22">
      <formula>OR(C39&lt;&gt;"",C40&lt;&gt;"",#REF!&lt;&gt;"")</formula>
    </cfRule>
  </conditionalFormatting>
  <dataValidations count="1">
    <dataValidation type="time" allowBlank="1" showErrorMessage="1" errorTitle="Oops!" error="Enter a time later than 12:00 AM and before 11:59 PM." sqref="D14:I20 D27:I33" xr:uid="{00000000-0002-0000-15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19</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43903</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43910</v>
      </c>
      <c r="E8" s="181"/>
      <c r="F8" s="181"/>
      <c r="G8" s="176" t="s">
        <v>128</v>
      </c>
      <c r="H8" s="176"/>
      <c r="I8" s="102" t="str">
        <f>CONCATENATE(TEXT(LOOKUP(I4,PayPeriod,DueDate),"mmmm dd, yyyy")," ",LOOKUP(I4,PayPeriod,DueDateNote))</f>
        <v>March 16,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February 29,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43890</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43891</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43892</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43893</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43894</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43895</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43896</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March 07,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43897</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43898</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43899</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43900</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43901</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43902</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43903</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jfFslqQoUP3OqmQXW2eCTtgUbgG+7A27Y9x8/sN2tZsEhB2GHUssH5GBwLf/tX/sy7zqocFXN9kFnwuJo46ODw==" saltValue="vi3BAm6aMIJeR45E02WVP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197" priority="20" stopIfTrue="1">
      <formula>OR($B14="HOLIDAY",$B14="COLLEGE CLOSED")</formula>
    </cfRule>
  </conditionalFormatting>
  <conditionalFormatting sqref="B27:C33 J27:K33">
    <cfRule type="expression" dxfId="196" priority="19" stopIfTrue="1">
      <formula>OR($B27="HOLIDAY",$B27="COLLEGE CLOSED")</formula>
    </cfRule>
  </conditionalFormatting>
  <conditionalFormatting sqref="C23">
    <cfRule type="expression" dxfId="195" priority="18" stopIfTrue="1">
      <formula>$M$21&gt;0</formula>
    </cfRule>
  </conditionalFormatting>
  <conditionalFormatting sqref="B21:B23">
    <cfRule type="expression" dxfId="194" priority="21" stopIfTrue="1">
      <formula>M$21&gt;0</formula>
    </cfRule>
  </conditionalFormatting>
  <conditionalFormatting sqref="F21:F22">
    <cfRule type="expression" dxfId="193" priority="17" stopIfTrue="1">
      <formula>$M$21&gt;0</formula>
    </cfRule>
  </conditionalFormatting>
  <conditionalFormatting sqref="F25:K25">
    <cfRule type="expression" dxfId="192" priority="16" stopIfTrue="1">
      <formula>$K25&gt;0</formula>
    </cfRule>
  </conditionalFormatting>
  <conditionalFormatting sqref="F12:K12">
    <cfRule type="expression" dxfId="191" priority="15" stopIfTrue="1">
      <formula>$K12&gt;0</formula>
    </cfRule>
  </conditionalFormatting>
  <conditionalFormatting sqref="B34:B36">
    <cfRule type="expression" dxfId="190" priority="14" stopIfTrue="1">
      <formula>$M$34&gt;0</formula>
    </cfRule>
  </conditionalFormatting>
  <conditionalFormatting sqref="F34:F35">
    <cfRule type="expression" dxfId="189" priority="13" stopIfTrue="1">
      <formula>$M$34&gt;0</formula>
    </cfRule>
  </conditionalFormatting>
  <conditionalFormatting sqref="J37:K37">
    <cfRule type="expression" dxfId="188" priority="12" stopIfTrue="1">
      <formula>$K$37&gt;0</formula>
    </cfRule>
  </conditionalFormatting>
  <conditionalFormatting sqref="C36">
    <cfRule type="expression" dxfId="187" priority="11" stopIfTrue="1">
      <formula>$M$34&gt;0</formula>
    </cfRule>
  </conditionalFormatting>
  <conditionalFormatting sqref="D27:I33 D14:I20">
    <cfRule type="cellIs" dxfId="186" priority="10" stopIfTrue="1" operator="equal">
      <formula>0</formula>
    </cfRule>
  </conditionalFormatting>
  <conditionalFormatting sqref="E21">
    <cfRule type="expression" dxfId="185" priority="9" stopIfTrue="1">
      <formula>$F$21&lt;&gt;""</formula>
    </cfRule>
  </conditionalFormatting>
  <conditionalFormatting sqref="E34">
    <cfRule type="expression" dxfId="184" priority="8" stopIfTrue="1">
      <formula>$F$34&lt;&gt;""</formula>
    </cfRule>
  </conditionalFormatting>
  <conditionalFormatting sqref="C38">
    <cfRule type="cellIs" dxfId="183" priority="7" operator="notEqual">
      <formula>""</formula>
    </cfRule>
  </conditionalFormatting>
  <conditionalFormatting sqref="C39">
    <cfRule type="cellIs" dxfId="182" priority="6" operator="notEqual">
      <formula>""</formula>
    </cfRule>
  </conditionalFormatting>
  <conditionalFormatting sqref="B38">
    <cfRule type="expression" dxfId="181" priority="5">
      <formula>OR(C38&lt;&gt;"",C39&lt;&gt;"",G39&lt;&gt;"")</formula>
    </cfRule>
  </conditionalFormatting>
  <conditionalFormatting sqref="E39">
    <cfRule type="cellIs" dxfId="180" priority="4" operator="notEqual">
      <formula>""</formula>
    </cfRule>
  </conditionalFormatting>
  <conditionalFormatting sqref="G38">
    <cfRule type="cellIs" dxfId="179" priority="3" operator="notEqual">
      <formula>""</formula>
    </cfRule>
  </conditionalFormatting>
  <conditionalFormatting sqref="G39">
    <cfRule type="cellIs" dxfId="178" priority="2" operator="notEqual">
      <formula>""</formula>
    </cfRule>
  </conditionalFormatting>
  <conditionalFormatting sqref="I39">
    <cfRule type="cellIs" dxfId="177" priority="1" operator="notEqual">
      <formula>""</formula>
    </cfRule>
  </conditionalFormatting>
  <conditionalFormatting sqref="B39">
    <cfRule type="expression" dxfId="176" priority="22">
      <formula>OR(C39&lt;&gt;"",C40&lt;&gt;"",#REF!&lt;&gt;"")</formula>
    </cfRule>
  </conditionalFormatting>
  <dataValidations count="1">
    <dataValidation type="time" allowBlank="1" showErrorMessage="1" errorTitle="Oops!" error="Enter a time later than 12:00 AM and before 11:59 PM." sqref="D14:I20 D27:I33" xr:uid="{00000000-0002-0000-16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20</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43917</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43924</v>
      </c>
      <c r="E8" s="181"/>
      <c r="F8" s="181"/>
      <c r="G8" s="176" t="s">
        <v>128</v>
      </c>
      <c r="H8" s="176"/>
      <c r="I8" s="102" t="str">
        <f>CONCATENATE(TEXT(LOOKUP(I4,PayPeriod,DueDate),"mmmm dd, yyyy")," ",LOOKUP(I4,PayPeriod,DueDateNote))</f>
        <v>March 30,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March 14,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43904</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43905</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43906</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43907</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43908</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43909</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43910</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March 21,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43911</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43912</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43913</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43914</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43915</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43916</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43917</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wHUIkyKsZjR5nS300Cy/iL9HYXTVMtk1WJAxjBi2VYU5wVKlwK9jga3S6GxY3u55+q+lmjpWg0BGFivbRV6yw==" saltValue="3sF0gOsFPWwTY65Rr7gUJ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175" priority="20" stopIfTrue="1">
      <formula>OR($B14="HOLIDAY",$B14="COLLEGE CLOSED")</formula>
    </cfRule>
  </conditionalFormatting>
  <conditionalFormatting sqref="B27:C33 J27:K33">
    <cfRule type="expression" dxfId="174" priority="19" stopIfTrue="1">
      <formula>OR($B27="HOLIDAY",$B27="COLLEGE CLOSED")</formula>
    </cfRule>
  </conditionalFormatting>
  <conditionalFormatting sqref="C23">
    <cfRule type="expression" dxfId="173" priority="18" stopIfTrue="1">
      <formula>$M$21&gt;0</formula>
    </cfRule>
  </conditionalFormatting>
  <conditionalFormatting sqref="B21:B23">
    <cfRule type="expression" dxfId="172" priority="21" stopIfTrue="1">
      <formula>M$21&gt;0</formula>
    </cfRule>
  </conditionalFormatting>
  <conditionalFormatting sqref="F21:F22">
    <cfRule type="expression" dxfId="171" priority="17" stopIfTrue="1">
      <formula>$M$21&gt;0</formula>
    </cfRule>
  </conditionalFormatting>
  <conditionalFormatting sqref="F25:K25">
    <cfRule type="expression" dxfId="170" priority="16" stopIfTrue="1">
      <formula>$K25&gt;0</formula>
    </cfRule>
  </conditionalFormatting>
  <conditionalFormatting sqref="F12:K12">
    <cfRule type="expression" dxfId="169" priority="15" stopIfTrue="1">
      <formula>$K12&gt;0</formula>
    </cfRule>
  </conditionalFormatting>
  <conditionalFormatting sqref="B34:B36">
    <cfRule type="expression" dxfId="168" priority="14" stopIfTrue="1">
      <formula>$M$34&gt;0</formula>
    </cfRule>
  </conditionalFormatting>
  <conditionalFormatting sqref="F34:F35">
    <cfRule type="expression" dxfId="167" priority="13" stopIfTrue="1">
      <formula>$M$34&gt;0</formula>
    </cfRule>
  </conditionalFormatting>
  <conditionalFormatting sqref="J37:K37">
    <cfRule type="expression" dxfId="166" priority="12" stopIfTrue="1">
      <formula>$K$37&gt;0</formula>
    </cfRule>
  </conditionalFormatting>
  <conditionalFormatting sqref="C36">
    <cfRule type="expression" dxfId="165" priority="11" stopIfTrue="1">
      <formula>$M$34&gt;0</formula>
    </cfRule>
  </conditionalFormatting>
  <conditionalFormatting sqref="D27:I33 D14:I20">
    <cfRule type="cellIs" dxfId="164" priority="10" stopIfTrue="1" operator="equal">
      <formula>0</formula>
    </cfRule>
  </conditionalFormatting>
  <conditionalFormatting sqref="E21">
    <cfRule type="expression" dxfId="163" priority="9" stopIfTrue="1">
      <formula>$F$21&lt;&gt;""</formula>
    </cfRule>
  </conditionalFormatting>
  <conditionalFormatting sqref="E34">
    <cfRule type="expression" dxfId="162" priority="8" stopIfTrue="1">
      <formula>$F$34&lt;&gt;""</formula>
    </cfRule>
  </conditionalFormatting>
  <conditionalFormatting sqref="C38">
    <cfRule type="cellIs" dxfId="161" priority="7" operator="notEqual">
      <formula>""</formula>
    </cfRule>
  </conditionalFormatting>
  <conditionalFormatting sqref="C39">
    <cfRule type="cellIs" dxfId="160" priority="6" operator="notEqual">
      <formula>""</formula>
    </cfRule>
  </conditionalFormatting>
  <conditionalFormatting sqref="B38">
    <cfRule type="expression" dxfId="159" priority="5">
      <formula>OR(C38&lt;&gt;"",C39&lt;&gt;"",G39&lt;&gt;"")</formula>
    </cfRule>
  </conditionalFormatting>
  <conditionalFormatting sqref="E39">
    <cfRule type="cellIs" dxfId="158" priority="4" operator="notEqual">
      <formula>""</formula>
    </cfRule>
  </conditionalFormatting>
  <conditionalFormatting sqref="G38">
    <cfRule type="cellIs" dxfId="157" priority="3" operator="notEqual">
      <formula>""</formula>
    </cfRule>
  </conditionalFormatting>
  <conditionalFormatting sqref="G39">
    <cfRule type="cellIs" dxfId="156" priority="2" operator="notEqual">
      <formula>""</formula>
    </cfRule>
  </conditionalFormatting>
  <conditionalFormatting sqref="I39">
    <cfRule type="cellIs" dxfId="155" priority="1" operator="notEqual">
      <formula>""</formula>
    </cfRule>
  </conditionalFormatting>
  <conditionalFormatting sqref="B39">
    <cfRule type="expression" dxfId="154" priority="22">
      <formula>OR(C39&lt;&gt;"",C40&lt;&gt;"",#REF!&lt;&gt;"")</formula>
    </cfRule>
  </conditionalFormatting>
  <dataValidations count="1">
    <dataValidation type="time" allowBlank="1" showErrorMessage="1" errorTitle="Oops!" error="Enter a time later than 12:00 AM and before 11:59 PM." sqref="D14:I20 D27:I33" xr:uid="{00000000-0002-0000-17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21</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43931</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43938</v>
      </c>
      <c r="E8" s="181"/>
      <c r="F8" s="181"/>
      <c r="G8" s="176" t="s">
        <v>128</v>
      </c>
      <c r="H8" s="176"/>
      <c r="I8" s="102" t="str">
        <f>CONCATENATE(TEXT(LOOKUP(I4,PayPeriod,DueDate),"mmmm dd, yyyy")," ",LOOKUP(I4,PayPeriod,DueDateNote))</f>
        <v>April 13,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March 28,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43918</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43919</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43920</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43921</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43922</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43923</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43924</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April 04,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43925</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43926</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43927</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43928</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43929</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43930</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43931</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1lmVScmQYppBmDc0leDWRuKJzZzyxxDA+1WcaWwuq665y9SqYcFVJNMTJzBpr7MSYVDQjw48yjV1QiSi4xZLoQ==" saltValue="LX7vVZF0vS0+1MJWMJDBmA=="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153" priority="20" stopIfTrue="1">
      <formula>OR($B14="HOLIDAY",$B14="COLLEGE CLOSED")</formula>
    </cfRule>
  </conditionalFormatting>
  <conditionalFormatting sqref="B27:C33 J27:K33">
    <cfRule type="expression" dxfId="152" priority="19" stopIfTrue="1">
      <formula>OR($B27="HOLIDAY",$B27="COLLEGE CLOSED")</formula>
    </cfRule>
  </conditionalFormatting>
  <conditionalFormatting sqref="C23">
    <cfRule type="expression" dxfId="151" priority="18" stopIfTrue="1">
      <formula>$M$21&gt;0</formula>
    </cfRule>
  </conditionalFormatting>
  <conditionalFormatting sqref="B21:B23">
    <cfRule type="expression" dxfId="150" priority="21" stopIfTrue="1">
      <formula>M$21&gt;0</formula>
    </cfRule>
  </conditionalFormatting>
  <conditionalFormatting sqref="F21:F22">
    <cfRule type="expression" dxfId="149" priority="17" stopIfTrue="1">
      <formula>$M$21&gt;0</formula>
    </cfRule>
  </conditionalFormatting>
  <conditionalFormatting sqref="F25:K25">
    <cfRule type="expression" dxfId="148" priority="16" stopIfTrue="1">
      <formula>$K25&gt;0</formula>
    </cfRule>
  </conditionalFormatting>
  <conditionalFormatting sqref="F12:K12">
    <cfRule type="expression" dxfId="147" priority="15" stopIfTrue="1">
      <formula>$K12&gt;0</formula>
    </cfRule>
  </conditionalFormatting>
  <conditionalFormatting sqref="B34:B36">
    <cfRule type="expression" dxfId="146" priority="14" stopIfTrue="1">
      <formula>$M$34&gt;0</formula>
    </cfRule>
  </conditionalFormatting>
  <conditionalFormatting sqref="F34:F35">
    <cfRule type="expression" dxfId="145" priority="13" stopIfTrue="1">
      <formula>$M$34&gt;0</formula>
    </cfRule>
  </conditionalFormatting>
  <conditionalFormatting sqref="J37:K37">
    <cfRule type="expression" dxfId="144" priority="12" stopIfTrue="1">
      <formula>$K$37&gt;0</formula>
    </cfRule>
  </conditionalFormatting>
  <conditionalFormatting sqref="C36">
    <cfRule type="expression" dxfId="143" priority="11" stopIfTrue="1">
      <formula>$M$34&gt;0</formula>
    </cfRule>
  </conditionalFormatting>
  <conditionalFormatting sqref="D27:I33 D14:I20">
    <cfRule type="cellIs" dxfId="142" priority="10" stopIfTrue="1" operator="equal">
      <formula>0</formula>
    </cfRule>
  </conditionalFormatting>
  <conditionalFormatting sqref="E21">
    <cfRule type="expression" dxfId="141" priority="9" stopIfTrue="1">
      <formula>$F$21&lt;&gt;""</formula>
    </cfRule>
  </conditionalFormatting>
  <conditionalFormatting sqref="E34">
    <cfRule type="expression" dxfId="140" priority="8" stopIfTrue="1">
      <formula>$F$34&lt;&gt;""</formula>
    </cfRule>
  </conditionalFormatting>
  <conditionalFormatting sqref="C38">
    <cfRule type="cellIs" dxfId="139" priority="7" operator="notEqual">
      <formula>""</formula>
    </cfRule>
  </conditionalFormatting>
  <conditionalFormatting sqref="C39">
    <cfRule type="cellIs" dxfId="138" priority="6" operator="notEqual">
      <formula>""</formula>
    </cfRule>
  </conditionalFormatting>
  <conditionalFormatting sqref="B38">
    <cfRule type="expression" dxfId="137" priority="5">
      <formula>OR(C38&lt;&gt;"",C39&lt;&gt;"",G39&lt;&gt;"")</formula>
    </cfRule>
  </conditionalFormatting>
  <conditionalFormatting sqref="E39">
    <cfRule type="cellIs" dxfId="136" priority="4" operator="notEqual">
      <formula>""</formula>
    </cfRule>
  </conditionalFormatting>
  <conditionalFormatting sqref="G38">
    <cfRule type="cellIs" dxfId="135" priority="3" operator="notEqual">
      <formula>""</formula>
    </cfRule>
  </conditionalFormatting>
  <conditionalFormatting sqref="G39">
    <cfRule type="cellIs" dxfId="134" priority="2" operator="notEqual">
      <formula>""</formula>
    </cfRule>
  </conditionalFormatting>
  <conditionalFormatting sqref="I39">
    <cfRule type="cellIs" dxfId="133" priority="1" operator="notEqual">
      <formula>""</formula>
    </cfRule>
  </conditionalFormatting>
  <conditionalFormatting sqref="B39">
    <cfRule type="expression" dxfId="132" priority="22">
      <formula>OR(C39&lt;&gt;"",C40&lt;&gt;"",#REF!&lt;&gt;"")</formula>
    </cfRule>
  </conditionalFormatting>
  <dataValidations count="1">
    <dataValidation type="time" allowBlank="1" showErrorMessage="1" errorTitle="Oops!" error="Enter a time later than 12:00 AM and before 11:59 PM." sqref="D14:I20 D27:I33" xr:uid="{00000000-0002-0000-18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22</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43945</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43952</v>
      </c>
      <c r="E8" s="181"/>
      <c r="F8" s="181"/>
      <c r="G8" s="176" t="s">
        <v>128</v>
      </c>
      <c r="H8" s="176"/>
      <c r="I8" s="102" t="str">
        <f>CONCATENATE(TEXT(LOOKUP(I4,PayPeriod,DueDate),"mmmm dd, yyyy")," ",LOOKUP(I4,PayPeriod,DueDateNote))</f>
        <v>April 27,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April 11,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43932</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43933</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43934</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43935</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43936</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43937</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43938</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April 18,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43939</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43940</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43941</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43942</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43943</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43944</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43945</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ywlboZZBkTCE9DvW0nNc2ScPrhclKvJ0gSQ1cjUt20ZhYePY65Aw91WtpfGmJO3qTTo5RFq0bjgl5ZLR6vs9Xg==" saltValue="IFDft1G99h0zvHmvV3d8BA=="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131" priority="20" stopIfTrue="1">
      <formula>OR($B14="HOLIDAY",$B14="COLLEGE CLOSED")</formula>
    </cfRule>
  </conditionalFormatting>
  <conditionalFormatting sqref="B27:C33 J27:K33">
    <cfRule type="expression" dxfId="130" priority="19" stopIfTrue="1">
      <formula>OR($B27="HOLIDAY",$B27="COLLEGE CLOSED")</formula>
    </cfRule>
  </conditionalFormatting>
  <conditionalFormatting sqref="C23">
    <cfRule type="expression" dxfId="129" priority="18" stopIfTrue="1">
      <formula>$M$21&gt;0</formula>
    </cfRule>
  </conditionalFormatting>
  <conditionalFormatting sqref="B21:B23">
    <cfRule type="expression" dxfId="128" priority="21" stopIfTrue="1">
      <formula>M$21&gt;0</formula>
    </cfRule>
  </conditionalFormatting>
  <conditionalFormatting sqref="F21:F22">
    <cfRule type="expression" dxfId="127" priority="17" stopIfTrue="1">
      <formula>$M$21&gt;0</formula>
    </cfRule>
  </conditionalFormatting>
  <conditionalFormatting sqref="F25:K25">
    <cfRule type="expression" dxfId="126" priority="16" stopIfTrue="1">
      <formula>$K25&gt;0</formula>
    </cfRule>
  </conditionalFormatting>
  <conditionalFormatting sqref="F12:K12">
    <cfRule type="expression" dxfId="125" priority="15" stopIfTrue="1">
      <formula>$K12&gt;0</formula>
    </cfRule>
  </conditionalFormatting>
  <conditionalFormatting sqref="B34:B36">
    <cfRule type="expression" dxfId="124" priority="14" stopIfTrue="1">
      <formula>$M$34&gt;0</formula>
    </cfRule>
  </conditionalFormatting>
  <conditionalFormatting sqref="F34:F35">
    <cfRule type="expression" dxfId="123" priority="13" stopIfTrue="1">
      <formula>$M$34&gt;0</formula>
    </cfRule>
  </conditionalFormatting>
  <conditionalFormatting sqref="J37:K37">
    <cfRule type="expression" dxfId="122" priority="12" stopIfTrue="1">
      <formula>$K$37&gt;0</formula>
    </cfRule>
  </conditionalFormatting>
  <conditionalFormatting sqref="C36">
    <cfRule type="expression" dxfId="121" priority="11" stopIfTrue="1">
      <formula>$M$34&gt;0</formula>
    </cfRule>
  </conditionalFormatting>
  <conditionalFormatting sqref="D27:I33 D14:I20">
    <cfRule type="cellIs" dxfId="120" priority="10" stopIfTrue="1" operator="equal">
      <formula>0</formula>
    </cfRule>
  </conditionalFormatting>
  <conditionalFormatting sqref="E21">
    <cfRule type="expression" dxfId="119" priority="9" stopIfTrue="1">
      <formula>$F$21&lt;&gt;""</formula>
    </cfRule>
  </conditionalFormatting>
  <conditionalFormatting sqref="E34">
    <cfRule type="expression" dxfId="118" priority="8" stopIfTrue="1">
      <formula>$F$34&lt;&gt;""</formula>
    </cfRule>
  </conditionalFormatting>
  <conditionalFormatting sqref="C38">
    <cfRule type="cellIs" dxfId="117" priority="7" operator="notEqual">
      <formula>""</formula>
    </cfRule>
  </conditionalFormatting>
  <conditionalFormatting sqref="C39">
    <cfRule type="cellIs" dxfId="116" priority="6" operator="notEqual">
      <formula>""</formula>
    </cfRule>
  </conditionalFormatting>
  <conditionalFormatting sqref="B38">
    <cfRule type="expression" dxfId="115" priority="5">
      <formula>OR(C38&lt;&gt;"",C39&lt;&gt;"",G39&lt;&gt;"")</formula>
    </cfRule>
  </conditionalFormatting>
  <conditionalFormatting sqref="E39">
    <cfRule type="cellIs" dxfId="114" priority="4" operator="notEqual">
      <formula>""</formula>
    </cfRule>
  </conditionalFormatting>
  <conditionalFormatting sqref="G38">
    <cfRule type="cellIs" dxfId="113" priority="3" operator="notEqual">
      <formula>""</formula>
    </cfRule>
  </conditionalFormatting>
  <conditionalFormatting sqref="G39">
    <cfRule type="cellIs" dxfId="112" priority="2" operator="notEqual">
      <formula>""</formula>
    </cfRule>
  </conditionalFormatting>
  <conditionalFormatting sqref="I39">
    <cfRule type="cellIs" dxfId="111" priority="1" operator="notEqual">
      <formula>""</formula>
    </cfRule>
  </conditionalFormatting>
  <conditionalFormatting sqref="B39">
    <cfRule type="expression" dxfId="110" priority="22">
      <formula>OR(C39&lt;&gt;"",C40&lt;&gt;"",#REF!&lt;&gt;"")</formula>
    </cfRule>
  </conditionalFormatting>
  <dataValidations count="1">
    <dataValidation type="time" allowBlank="1" showErrorMessage="1" errorTitle="Oops!" error="Enter a time later than 12:00 AM and before 11:59 PM." sqref="D14:I20 D27:I33" xr:uid="{00000000-0002-0000-19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23</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43959</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43966</v>
      </c>
      <c r="E8" s="181"/>
      <c r="F8" s="181"/>
      <c r="G8" s="176" t="s">
        <v>128</v>
      </c>
      <c r="H8" s="176"/>
      <c r="I8" s="102" t="str">
        <f>CONCATENATE(TEXT(LOOKUP(I4,PayPeriod,DueDate),"mmmm dd, yyyy")," ",LOOKUP(I4,PayPeriod,DueDateNote))</f>
        <v>May 11,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April 25,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43946</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43947</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43948</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43949</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43950</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43951</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43952</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May 02,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43953</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43954</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43955</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43956</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43957</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43958</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43959</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b3FqGJmT2nKDfbGbLGWDBJIoTTY+NwGH2Dps33M/oFla4Ci48ybsZbAfpM5QNs9H/IBE74VtReMmixm/woLpbQ==" saltValue="J1Qwf6SFBXfUzsZOxvT9l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109" priority="20" stopIfTrue="1">
      <formula>OR($B14="HOLIDAY",$B14="COLLEGE CLOSED")</formula>
    </cfRule>
  </conditionalFormatting>
  <conditionalFormatting sqref="B27:C33 J27:K33">
    <cfRule type="expression" dxfId="108" priority="19" stopIfTrue="1">
      <formula>OR($B27="HOLIDAY",$B27="COLLEGE CLOSED")</formula>
    </cfRule>
  </conditionalFormatting>
  <conditionalFormatting sqref="C23">
    <cfRule type="expression" dxfId="107" priority="18" stopIfTrue="1">
      <formula>$M$21&gt;0</formula>
    </cfRule>
  </conditionalFormatting>
  <conditionalFormatting sqref="B21:B23">
    <cfRule type="expression" dxfId="106" priority="21" stopIfTrue="1">
      <formula>M$21&gt;0</formula>
    </cfRule>
  </conditionalFormatting>
  <conditionalFormatting sqref="F21:F22">
    <cfRule type="expression" dxfId="105" priority="17" stopIfTrue="1">
      <formula>$M$21&gt;0</formula>
    </cfRule>
  </conditionalFormatting>
  <conditionalFormatting sqref="F25:K25">
    <cfRule type="expression" dxfId="104" priority="16" stopIfTrue="1">
      <formula>$K25&gt;0</formula>
    </cfRule>
  </conditionalFormatting>
  <conditionalFormatting sqref="F12:K12">
    <cfRule type="expression" dxfId="103" priority="15" stopIfTrue="1">
      <formula>$K12&gt;0</formula>
    </cfRule>
  </conditionalFormatting>
  <conditionalFormatting sqref="B34:B36">
    <cfRule type="expression" dxfId="102" priority="14" stopIfTrue="1">
      <formula>$M$34&gt;0</formula>
    </cfRule>
  </conditionalFormatting>
  <conditionalFormatting sqref="F34:F35">
    <cfRule type="expression" dxfId="101" priority="13" stopIfTrue="1">
      <formula>$M$34&gt;0</formula>
    </cfRule>
  </conditionalFormatting>
  <conditionalFormatting sqref="J37:K37">
    <cfRule type="expression" dxfId="100" priority="12" stopIfTrue="1">
      <formula>$K$37&gt;0</formula>
    </cfRule>
  </conditionalFormatting>
  <conditionalFormatting sqref="C36">
    <cfRule type="expression" dxfId="99" priority="11" stopIfTrue="1">
      <formula>$M$34&gt;0</formula>
    </cfRule>
  </conditionalFormatting>
  <conditionalFormatting sqref="D27:I33 D14:I20">
    <cfRule type="cellIs" dxfId="98" priority="10" stopIfTrue="1" operator="equal">
      <formula>0</formula>
    </cfRule>
  </conditionalFormatting>
  <conditionalFormatting sqref="E21">
    <cfRule type="expression" dxfId="97" priority="9" stopIfTrue="1">
      <formula>$F$21&lt;&gt;""</formula>
    </cfRule>
  </conditionalFormatting>
  <conditionalFormatting sqref="E34">
    <cfRule type="expression" dxfId="96" priority="8" stopIfTrue="1">
      <formula>$F$34&lt;&gt;""</formula>
    </cfRule>
  </conditionalFormatting>
  <conditionalFormatting sqref="C38">
    <cfRule type="cellIs" dxfId="95" priority="7" operator="notEqual">
      <formula>""</formula>
    </cfRule>
  </conditionalFormatting>
  <conditionalFormatting sqref="C39">
    <cfRule type="cellIs" dxfId="94" priority="6" operator="notEqual">
      <formula>""</formula>
    </cfRule>
  </conditionalFormatting>
  <conditionalFormatting sqref="B38">
    <cfRule type="expression" dxfId="93" priority="5">
      <formula>OR(C38&lt;&gt;"",C39&lt;&gt;"",G39&lt;&gt;"")</formula>
    </cfRule>
  </conditionalFormatting>
  <conditionalFormatting sqref="E39">
    <cfRule type="cellIs" dxfId="92" priority="4" operator="notEqual">
      <formula>""</formula>
    </cfRule>
  </conditionalFormatting>
  <conditionalFormatting sqref="G38">
    <cfRule type="cellIs" dxfId="91" priority="3" operator="notEqual">
      <formula>""</formula>
    </cfRule>
  </conditionalFormatting>
  <conditionalFormatting sqref="G39">
    <cfRule type="cellIs" dxfId="90" priority="2" operator="notEqual">
      <formula>""</formula>
    </cfRule>
  </conditionalFormatting>
  <conditionalFormatting sqref="I39">
    <cfRule type="cellIs" dxfId="89" priority="1" operator="notEqual">
      <formula>""</formula>
    </cfRule>
  </conditionalFormatting>
  <conditionalFormatting sqref="B39">
    <cfRule type="expression" dxfId="88" priority="22">
      <formula>OR(C39&lt;&gt;"",C40&lt;&gt;"",#REF!&lt;&gt;"")</formula>
    </cfRule>
  </conditionalFormatting>
  <dataValidations count="1">
    <dataValidation type="time" allowBlank="1" showErrorMessage="1" errorTitle="Oops!" error="Enter a time later than 12:00 AM and before 11:59 PM." sqref="D14:I20 D27:I33" xr:uid="{00000000-0002-0000-1A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002D73"/>
    <pageSetUpPr autoPageBreaks="0" fitToPage="1"/>
  </sheetPr>
  <dimension ref="A1:O68"/>
  <sheetViews>
    <sheetView showGridLines="0" topLeftCell="A16"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24</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43973</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43980</v>
      </c>
      <c r="E8" s="181"/>
      <c r="F8" s="181"/>
      <c r="G8" s="176" t="s">
        <v>128</v>
      </c>
      <c r="H8" s="176"/>
      <c r="I8" s="102" t="str">
        <f>CONCATENATE(TEXT(LOOKUP(I4,PayPeriod,DueDate),"mmmm dd, yyyy")," ",LOOKUP(I4,PayPeriod,DueDateNote))</f>
        <v>May 22,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May 09,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43960</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43961</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43962</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43963</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43964</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43965</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43966</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May 16,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43967</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43968</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43969</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43970</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43971</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43972</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43973</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eTjVhF468NfHy9cZuFc0C8pmt27aAiiX4Xuc22fG37MyZGx/bk2+imJ6C/yCHIqDGzJ+HANX9uiBYN9wKxFcag==" saltValue="MyyBfpqFCDdUF3uxI2jQug=="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87" priority="20" stopIfTrue="1">
      <formula>OR($B14="HOLIDAY",$B14="COLLEGE CLOSED")</formula>
    </cfRule>
  </conditionalFormatting>
  <conditionalFormatting sqref="B27:C33 J27:K33">
    <cfRule type="expression" dxfId="86" priority="19" stopIfTrue="1">
      <formula>OR($B27="HOLIDAY",$B27="COLLEGE CLOSED")</formula>
    </cfRule>
  </conditionalFormatting>
  <conditionalFormatting sqref="C23">
    <cfRule type="expression" dxfId="85" priority="18" stopIfTrue="1">
      <formula>$M$21&gt;0</formula>
    </cfRule>
  </conditionalFormatting>
  <conditionalFormatting sqref="B21:B23">
    <cfRule type="expression" dxfId="84" priority="21" stopIfTrue="1">
      <formula>M$21&gt;0</formula>
    </cfRule>
  </conditionalFormatting>
  <conditionalFormatting sqref="F21:F22">
    <cfRule type="expression" dxfId="83" priority="17" stopIfTrue="1">
      <formula>$M$21&gt;0</formula>
    </cfRule>
  </conditionalFormatting>
  <conditionalFormatting sqref="F25:K25">
    <cfRule type="expression" dxfId="82" priority="16" stopIfTrue="1">
      <formula>$K25&gt;0</formula>
    </cfRule>
  </conditionalFormatting>
  <conditionalFormatting sqref="F12:K12">
    <cfRule type="expression" dxfId="81" priority="15" stopIfTrue="1">
      <formula>$K12&gt;0</formula>
    </cfRule>
  </conditionalFormatting>
  <conditionalFormatting sqref="B34:B36">
    <cfRule type="expression" dxfId="80" priority="14" stopIfTrue="1">
      <formula>$M$34&gt;0</formula>
    </cfRule>
  </conditionalFormatting>
  <conditionalFormatting sqref="F34:F35">
    <cfRule type="expression" dxfId="79" priority="13" stopIfTrue="1">
      <formula>$M$34&gt;0</formula>
    </cfRule>
  </conditionalFormatting>
  <conditionalFormatting sqref="J37:K37">
    <cfRule type="expression" dxfId="78" priority="12" stopIfTrue="1">
      <formula>$K$37&gt;0</formula>
    </cfRule>
  </conditionalFormatting>
  <conditionalFormatting sqref="C36">
    <cfRule type="expression" dxfId="77" priority="11" stopIfTrue="1">
      <formula>$M$34&gt;0</formula>
    </cfRule>
  </conditionalFormatting>
  <conditionalFormatting sqref="D27:I33 D14:I20">
    <cfRule type="cellIs" dxfId="76" priority="10" stopIfTrue="1" operator="equal">
      <formula>0</formula>
    </cfRule>
  </conditionalFormatting>
  <conditionalFormatting sqref="E21">
    <cfRule type="expression" dxfId="75" priority="9" stopIfTrue="1">
      <formula>$F$21&lt;&gt;""</formula>
    </cfRule>
  </conditionalFormatting>
  <conditionalFormatting sqref="E34">
    <cfRule type="expression" dxfId="74" priority="8" stopIfTrue="1">
      <formula>$F$34&lt;&gt;""</formula>
    </cfRule>
  </conditionalFormatting>
  <conditionalFormatting sqref="C38">
    <cfRule type="cellIs" dxfId="73" priority="7" operator="notEqual">
      <formula>""</formula>
    </cfRule>
  </conditionalFormatting>
  <conditionalFormatting sqref="C39">
    <cfRule type="cellIs" dxfId="72" priority="6" operator="notEqual">
      <formula>""</formula>
    </cfRule>
  </conditionalFormatting>
  <conditionalFormatting sqref="B38">
    <cfRule type="expression" dxfId="71" priority="5">
      <formula>OR(C38&lt;&gt;"",C39&lt;&gt;"",G39&lt;&gt;"")</formula>
    </cfRule>
  </conditionalFormatting>
  <conditionalFormatting sqref="E39">
    <cfRule type="cellIs" dxfId="70" priority="4" operator="notEqual">
      <formula>""</formula>
    </cfRule>
  </conditionalFormatting>
  <conditionalFormatting sqref="G38">
    <cfRule type="cellIs" dxfId="69" priority="3" operator="notEqual">
      <formula>""</formula>
    </cfRule>
  </conditionalFormatting>
  <conditionalFormatting sqref="G39">
    <cfRule type="cellIs" dxfId="68" priority="2" operator="notEqual">
      <formula>""</formula>
    </cfRule>
  </conditionalFormatting>
  <conditionalFormatting sqref="I39">
    <cfRule type="cellIs" dxfId="67" priority="1" operator="notEqual">
      <formula>""</formula>
    </cfRule>
  </conditionalFormatting>
  <conditionalFormatting sqref="B39">
    <cfRule type="expression" dxfId="66" priority="22">
      <formula>OR(C39&lt;&gt;"",C40&lt;&gt;"",#REF!&lt;&gt;"")</formula>
    </cfRule>
  </conditionalFormatting>
  <dataValidations count="1">
    <dataValidation type="time" allowBlank="1" showErrorMessage="1" errorTitle="Oops!" error="Enter a time later than 12:00 AM and before 11:59 PM." sqref="D14:I20 D27:I33" xr:uid="{00000000-0002-0000-1B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2D73"/>
    <pageSetUpPr autoPageBreaks="0" fitToPage="1"/>
  </sheetPr>
  <dimension ref="A1:O68"/>
  <sheetViews>
    <sheetView showGridLines="0"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25</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43987</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43994</v>
      </c>
      <c r="E8" s="181"/>
      <c r="F8" s="181"/>
      <c r="G8" s="176" t="s">
        <v>128</v>
      </c>
      <c r="H8" s="176"/>
      <c r="I8" s="102" t="str">
        <f>CONCATENATE(TEXT(LOOKUP(I4,PayPeriod,DueDate),"mmmm dd, yyyy")," ",LOOKUP(I4,PayPeriod,DueDateNote))</f>
        <v>June 08,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May 23,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43974</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43975</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HOLIDAY</v>
      </c>
      <c r="C16" s="40">
        <f>+LOOKUP(I4,PayPeriod,Week1MondayDate)</f>
        <v>43976</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43977</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43978</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43979</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43980</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May 30,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43981</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43982</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43983</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43984</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43985</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43986</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43987</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TeJXF2gqlqLzWTUlonhUozRUr7H5OLAV/N9lGQpghM2r5OmSOQeVsqD8u/DPvDetQNxQ+A97PKmxOaHdOzJfsQ==" saltValue="5ZRCvbZwMKFT0WTB37D1bg=="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65" priority="20" stopIfTrue="1">
      <formula>OR($B14="HOLIDAY",$B14="COLLEGE CLOSED")</formula>
    </cfRule>
  </conditionalFormatting>
  <conditionalFormatting sqref="B27:C33 J27:K33">
    <cfRule type="expression" dxfId="64" priority="19" stopIfTrue="1">
      <formula>OR($B27="HOLIDAY",$B27="COLLEGE CLOSED")</formula>
    </cfRule>
  </conditionalFormatting>
  <conditionalFormatting sqref="C23">
    <cfRule type="expression" dxfId="63" priority="18" stopIfTrue="1">
      <formula>$M$21&gt;0</formula>
    </cfRule>
  </conditionalFormatting>
  <conditionalFormatting sqref="B21:B23">
    <cfRule type="expression" dxfId="62" priority="21" stopIfTrue="1">
      <formula>M$21&gt;0</formula>
    </cfRule>
  </conditionalFormatting>
  <conditionalFormatting sqref="F21:F22">
    <cfRule type="expression" dxfId="61" priority="17" stopIfTrue="1">
      <formula>$M$21&gt;0</formula>
    </cfRule>
  </conditionalFormatting>
  <conditionalFormatting sqref="F25:K25">
    <cfRule type="expression" dxfId="60" priority="16" stopIfTrue="1">
      <formula>$K25&gt;0</formula>
    </cfRule>
  </conditionalFormatting>
  <conditionalFormatting sqref="F12:K12">
    <cfRule type="expression" dxfId="59" priority="15" stopIfTrue="1">
      <formula>$K12&gt;0</formula>
    </cfRule>
  </conditionalFormatting>
  <conditionalFormatting sqref="B34:B36">
    <cfRule type="expression" dxfId="58" priority="14" stopIfTrue="1">
      <formula>$M$34&gt;0</formula>
    </cfRule>
  </conditionalFormatting>
  <conditionalFormatting sqref="F34:F35">
    <cfRule type="expression" dxfId="57" priority="13" stopIfTrue="1">
      <formula>$M$34&gt;0</formula>
    </cfRule>
  </conditionalFormatting>
  <conditionalFormatting sqref="J37:K37">
    <cfRule type="expression" dxfId="56" priority="12" stopIfTrue="1">
      <formula>$K$37&gt;0</formula>
    </cfRule>
  </conditionalFormatting>
  <conditionalFormatting sqref="C36">
    <cfRule type="expression" dxfId="55" priority="11" stopIfTrue="1">
      <formula>$M$34&gt;0</formula>
    </cfRule>
  </conditionalFormatting>
  <conditionalFormatting sqref="D27:I33 D14:I20">
    <cfRule type="cellIs" dxfId="54" priority="10" stopIfTrue="1" operator="equal">
      <formula>0</formula>
    </cfRule>
  </conditionalFormatting>
  <conditionalFormatting sqref="E21">
    <cfRule type="expression" dxfId="53" priority="9" stopIfTrue="1">
      <formula>$F$21&lt;&gt;""</formula>
    </cfRule>
  </conditionalFormatting>
  <conditionalFormatting sqref="E34">
    <cfRule type="expression" dxfId="52" priority="8" stopIfTrue="1">
      <formula>$F$34&lt;&gt;""</formula>
    </cfRule>
  </conditionalFormatting>
  <conditionalFormatting sqref="C38">
    <cfRule type="cellIs" dxfId="51" priority="7" operator="notEqual">
      <formula>""</formula>
    </cfRule>
  </conditionalFormatting>
  <conditionalFormatting sqref="C39">
    <cfRule type="cellIs" dxfId="50" priority="6" operator="notEqual">
      <formula>""</formula>
    </cfRule>
  </conditionalFormatting>
  <conditionalFormatting sqref="B38">
    <cfRule type="expression" dxfId="49" priority="5">
      <formula>OR(C38&lt;&gt;"",C39&lt;&gt;"",G39&lt;&gt;"")</formula>
    </cfRule>
  </conditionalFormatting>
  <conditionalFormatting sqref="E39">
    <cfRule type="cellIs" dxfId="48" priority="4" operator="notEqual">
      <formula>""</formula>
    </cfRule>
  </conditionalFormatting>
  <conditionalFormatting sqref="G38">
    <cfRule type="cellIs" dxfId="47" priority="3" operator="notEqual">
      <formula>""</formula>
    </cfRule>
  </conditionalFormatting>
  <conditionalFormatting sqref="G39">
    <cfRule type="cellIs" dxfId="46" priority="2" operator="notEqual">
      <formula>""</formula>
    </cfRule>
  </conditionalFormatting>
  <conditionalFormatting sqref="I39">
    <cfRule type="cellIs" dxfId="45" priority="1" operator="notEqual">
      <formula>""</formula>
    </cfRule>
  </conditionalFormatting>
  <conditionalFormatting sqref="B39">
    <cfRule type="expression" dxfId="44" priority="22">
      <formula>OR(C39&lt;&gt;"",C40&lt;&gt;"",#REF!&lt;&gt;"")</formula>
    </cfRule>
  </conditionalFormatting>
  <dataValidations count="1">
    <dataValidation type="time" allowBlank="1" showErrorMessage="1" errorTitle="Oops!" error="Enter a time later than 12:00 AM and before 11:59 PM." sqref="D14:I20 D27:I33" xr:uid="{00000000-0002-0000-1C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E32"/>
  <sheetViews>
    <sheetView workbookViewId="0">
      <selection activeCell="B4" sqref="B4"/>
    </sheetView>
  </sheetViews>
  <sheetFormatPr defaultRowHeight="12.75"/>
  <cols>
    <col min="1" max="1" width="3" customWidth="1"/>
    <col min="2" max="2" width="14.7109375" customWidth="1"/>
    <col min="3" max="3" width="20.28515625" customWidth="1"/>
  </cols>
  <sheetData>
    <row r="2" spans="2:5" ht="55.5" customHeight="1">
      <c r="B2" s="165" t="s">
        <v>88</v>
      </c>
      <c r="C2" s="165"/>
    </row>
    <row r="4" spans="2:5">
      <c r="B4" s="100" t="s">
        <v>89</v>
      </c>
      <c r="C4" s="100" t="s">
        <v>90</v>
      </c>
    </row>
    <row r="5" spans="2:5">
      <c r="B5" s="100">
        <v>0</v>
      </c>
      <c r="C5" s="87">
        <f>Instructions!$B$11</f>
        <v>0</v>
      </c>
      <c r="E5" s="87"/>
    </row>
    <row r="6" spans="2:5">
      <c r="B6" s="86">
        <v>1</v>
      </c>
      <c r="C6" s="87">
        <f>'TS 1'!$K$37</f>
        <v>0</v>
      </c>
      <c r="E6" s="87"/>
    </row>
    <row r="7" spans="2:5">
      <c r="B7" s="86">
        <v>2</v>
      </c>
      <c r="C7" s="87">
        <f>'TS 2'!$K$37</f>
        <v>0</v>
      </c>
      <c r="E7" s="87"/>
    </row>
    <row r="8" spans="2:5">
      <c r="B8" s="86">
        <v>3</v>
      </c>
      <c r="C8" s="87">
        <f>'TS 3'!$K$37</f>
        <v>0</v>
      </c>
      <c r="E8" s="87"/>
    </row>
    <row r="9" spans="2:5">
      <c r="B9" s="86">
        <v>4</v>
      </c>
      <c r="C9" s="87">
        <f>'TS 4'!$K$37</f>
        <v>0</v>
      </c>
      <c r="E9" s="87"/>
    </row>
    <row r="10" spans="2:5">
      <c r="B10" s="86">
        <v>5</v>
      </c>
      <c r="C10" s="87">
        <f>'TS 5'!$K$37</f>
        <v>0</v>
      </c>
      <c r="E10" s="87"/>
    </row>
    <row r="11" spans="2:5">
      <c r="B11" s="86">
        <v>6</v>
      </c>
      <c r="C11" s="87">
        <f>'TS 6'!$K$37</f>
        <v>0</v>
      </c>
      <c r="E11" s="87"/>
    </row>
    <row r="12" spans="2:5">
      <c r="B12" s="86">
        <v>7</v>
      </c>
      <c r="C12" s="87">
        <f>'TS 7'!$K$37</f>
        <v>0</v>
      </c>
      <c r="E12" s="87"/>
    </row>
    <row r="13" spans="2:5">
      <c r="B13" s="86">
        <v>8</v>
      </c>
      <c r="C13" s="87">
        <f>'TS 8'!$K$37</f>
        <v>0</v>
      </c>
      <c r="E13" s="87"/>
    </row>
    <row r="14" spans="2:5">
      <c r="B14" s="86">
        <v>9</v>
      </c>
      <c r="C14" s="87">
        <f>'TS 9'!$K$37</f>
        <v>0</v>
      </c>
      <c r="E14" s="87"/>
    </row>
    <row r="15" spans="2:5">
      <c r="B15" s="86">
        <v>10</v>
      </c>
      <c r="C15" s="87">
        <f>'TS 10'!$K$37</f>
        <v>0</v>
      </c>
      <c r="E15" s="87"/>
    </row>
    <row r="16" spans="2:5">
      <c r="B16" s="86">
        <v>11</v>
      </c>
      <c r="C16" s="87">
        <f>'TS 11'!$K$37</f>
        <v>0</v>
      </c>
      <c r="E16" s="87"/>
    </row>
    <row r="17" spans="2:5">
      <c r="B17" s="86">
        <v>12</v>
      </c>
      <c r="C17" s="87">
        <f>'TS 12'!$K$37</f>
        <v>0</v>
      </c>
      <c r="E17" s="87"/>
    </row>
    <row r="18" spans="2:5">
      <c r="B18" s="86">
        <v>13</v>
      </c>
      <c r="C18" s="87">
        <f>'TS 13'!$K$37</f>
        <v>0</v>
      </c>
      <c r="E18" s="87"/>
    </row>
    <row r="19" spans="2:5">
      <c r="B19" s="86">
        <v>14</v>
      </c>
      <c r="C19" s="87">
        <f>'TS 14'!$K$37</f>
        <v>0</v>
      </c>
      <c r="E19" s="87"/>
    </row>
    <row r="20" spans="2:5">
      <c r="B20" s="86">
        <v>15</v>
      </c>
      <c r="C20" s="87">
        <f>'TS 15'!$K$37</f>
        <v>0</v>
      </c>
      <c r="E20" s="87"/>
    </row>
    <row r="21" spans="2:5">
      <c r="B21" s="86">
        <v>16</v>
      </c>
      <c r="C21" s="87">
        <f>'TS 16'!$K$37</f>
        <v>0</v>
      </c>
      <c r="E21" s="87"/>
    </row>
    <row r="22" spans="2:5">
      <c r="B22" s="86">
        <v>17</v>
      </c>
      <c r="C22" s="87">
        <f>'TS 17'!$K$37</f>
        <v>0</v>
      </c>
      <c r="E22" s="87"/>
    </row>
    <row r="23" spans="2:5">
      <c r="B23" s="86">
        <v>18</v>
      </c>
      <c r="C23" s="87">
        <f>'TS 18'!$K$37</f>
        <v>0</v>
      </c>
      <c r="E23" s="87"/>
    </row>
    <row r="24" spans="2:5">
      <c r="B24" s="86">
        <v>19</v>
      </c>
      <c r="C24" s="87">
        <f>'TS 19'!$K$37</f>
        <v>0</v>
      </c>
      <c r="E24" s="87"/>
    </row>
    <row r="25" spans="2:5">
      <c r="B25" s="86">
        <v>20</v>
      </c>
      <c r="C25" s="87">
        <f>'TS 20'!$K$37</f>
        <v>0</v>
      </c>
      <c r="E25" s="87"/>
    </row>
    <row r="26" spans="2:5">
      <c r="B26" s="86">
        <v>21</v>
      </c>
      <c r="C26" s="87">
        <f>'TS 21'!$K$37</f>
        <v>0</v>
      </c>
      <c r="E26" s="87"/>
    </row>
    <row r="27" spans="2:5">
      <c r="B27" s="86">
        <v>22</v>
      </c>
      <c r="C27" s="87">
        <f>'TS 22'!$K$37</f>
        <v>0</v>
      </c>
      <c r="E27" s="87"/>
    </row>
    <row r="28" spans="2:5">
      <c r="B28" s="86">
        <v>23</v>
      </c>
      <c r="C28" s="87">
        <f>'TS 23'!$K$37</f>
        <v>0</v>
      </c>
      <c r="E28" s="87"/>
    </row>
    <row r="29" spans="2:5">
      <c r="B29" s="86">
        <v>24</v>
      </c>
      <c r="C29" s="87">
        <f>'TS 24'!$K$37</f>
        <v>0</v>
      </c>
      <c r="E29" s="87"/>
    </row>
    <row r="30" spans="2:5">
      <c r="B30" s="86">
        <v>25</v>
      </c>
      <c r="C30" s="87">
        <f>'TS 25'!$K$37</f>
        <v>0</v>
      </c>
      <c r="E30" s="87"/>
    </row>
    <row r="31" spans="2:5">
      <c r="B31" s="86">
        <v>26</v>
      </c>
      <c r="C31" s="87">
        <f>'TS 26'!$K$37</f>
        <v>0</v>
      </c>
      <c r="E31" s="87"/>
    </row>
    <row r="32" spans="2:5">
      <c r="B32" s="86">
        <v>27</v>
      </c>
      <c r="C32" s="87">
        <f>'TS 27'!$K$37</f>
        <v>0</v>
      </c>
      <c r="E32" s="87"/>
    </row>
  </sheetData>
  <mergeCells count="1">
    <mergeCell ref="B2:C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2D73"/>
    <pageSetUpPr autoPageBreaks="0" fitToPage="1"/>
  </sheetPr>
  <dimension ref="A1:O68"/>
  <sheetViews>
    <sheetView showGridLines="0"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26</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44001</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44008</v>
      </c>
      <c r="E8" s="181"/>
      <c r="F8" s="181"/>
      <c r="G8" s="176" t="s">
        <v>128</v>
      </c>
      <c r="H8" s="176"/>
      <c r="I8" s="102" t="str">
        <f>CONCATENATE(TEXT(LOOKUP(I4,PayPeriod,DueDate),"mmmm dd, yyyy")," ",LOOKUP(I4,PayPeriod,DueDateNote))</f>
        <v>June 22,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June 06,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43988</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43989</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43990</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43991</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43992</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43993</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43994</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June 13,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43995</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43996</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43997</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43998</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43999</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44000</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44001</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CmvQSlqr3bGJ33EVASn9/IfTZS4Lmz1BWcvLToMgkPPCqSlMBVFgeOqFNnv+ZA7SJUs/Lc6JzTJ6kL+Ao8Fqiw==" saltValue="f8TC2l0WuhsVIXx2y8ThgA=="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43" priority="20" stopIfTrue="1">
      <formula>OR($B14="HOLIDAY",$B14="COLLEGE CLOSED")</formula>
    </cfRule>
  </conditionalFormatting>
  <conditionalFormatting sqref="B27:C33 J27:K33">
    <cfRule type="expression" dxfId="42" priority="19" stopIfTrue="1">
      <formula>OR($B27="HOLIDAY",$B27="COLLEGE CLOSED")</formula>
    </cfRule>
  </conditionalFormatting>
  <conditionalFormatting sqref="C23">
    <cfRule type="expression" dxfId="41" priority="18" stopIfTrue="1">
      <formula>$M$21&gt;0</formula>
    </cfRule>
  </conditionalFormatting>
  <conditionalFormatting sqref="B21:B23">
    <cfRule type="expression" dxfId="40" priority="21" stopIfTrue="1">
      <formula>M$21&gt;0</formula>
    </cfRule>
  </conditionalFormatting>
  <conditionalFormatting sqref="F21:F22">
    <cfRule type="expression" dxfId="39" priority="17" stopIfTrue="1">
      <formula>$M$21&gt;0</formula>
    </cfRule>
  </conditionalFormatting>
  <conditionalFormatting sqref="F25:K25">
    <cfRule type="expression" dxfId="38" priority="16" stopIfTrue="1">
      <formula>$K25&gt;0</formula>
    </cfRule>
  </conditionalFormatting>
  <conditionalFormatting sqref="F12:K12">
    <cfRule type="expression" dxfId="37" priority="15" stopIfTrue="1">
      <formula>$K12&gt;0</formula>
    </cfRule>
  </conditionalFormatting>
  <conditionalFormatting sqref="B34:B36">
    <cfRule type="expression" dxfId="36" priority="14" stopIfTrue="1">
      <formula>$M$34&gt;0</formula>
    </cfRule>
  </conditionalFormatting>
  <conditionalFormatting sqref="F34:F35">
    <cfRule type="expression" dxfId="35" priority="13" stopIfTrue="1">
      <formula>$M$34&gt;0</formula>
    </cfRule>
  </conditionalFormatting>
  <conditionalFormatting sqref="J37:K37">
    <cfRule type="expression" dxfId="34" priority="12" stopIfTrue="1">
      <formula>$K$37&gt;0</formula>
    </cfRule>
  </conditionalFormatting>
  <conditionalFormatting sqref="C36">
    <cfRule type="expression" dxfId="33" priority="11" stopIfTrue="1">
      <formula>$M$34&gt;0</formula>
    </cfRule>
  </conditionalFormatting>
  <conditionalFormatting sqref="D27:I33 D14:I20">
    <cfRule type="cellIs" dxfId="32" priority="10" stopIfTrue="1" operator="equal">
      <formula>0</formula>
    </cfRule>
  </conditionalFormatting>
  <conditionalFormatting sqref="E21">
    <cfRule type="expression" dxfId="31" priority="9" stopIfTrue="1">
      <formula>$F$21&lt;&gt;""</formula>
    </cfRule>
  </conditionalFormatting>
  <conditionalFormatting sqref="E34">
    <cfRule type="expression" dxfId="30" priority="8" stopIfTrue="1">
      <formula>$F$34&lt;&gt;""</formula>
    </cfRule>
  </conditionalFormatting>
  <conditionalFormatting sqref="C38">
    <cfRule type="cellIs" dxfId="29" priority="7" operator="notEqual">
      <formula>""</formula>
    </cfRule>
  </conditionalFormatting>
  <conditionalFormatting sqref="C39">
    <cfRule type="cellIs" dxfId="28" priority="6" operator="notEqual">
      <formula>""</formula>
    </cfRule>
  </conditionalFormatting>
  <conditionalFormatting sqref="B38">
    <cfRule type="expression" dxfId="27" priority="5">
      <formula>OR(C38&lt;&gt;"",C39&lt;&gt;"",G39&lt;&gt;"")</formula>
    </cfRule>
  </conditionalFormatting>
  <conditionalFormatting sqref="E39">
    <cfRule type="cellIs" dxfId="26" priority="4" operator="notEqual">
      <formula>""</formula>
    </cfRule>
  </conditionalFormatting>
  <conditionalFormatting sqref="G38">
    <cfRule type="cellIs" dxfId="25" priority="3" operator="notEqual">
      <formula>""</formula>
    </cfRule>
  </conditionalFormatting>
  <conditionalFormatting sqref="G39">
    <cfRule type="cellIs" dxfId="24" priority="2" operator="notEqual">
      <formula>""</formula>
    </cfRule>
  </conditionalFormatting>
  <conditionalFormatting sqref="I39">
    <cfRule type="cellIs" dxfId="23" priority="1" operator="notEqual">
      <formula>""</formula>
    </cfRule>
  </conditionalFormatting>
  <conditionalFormatting sqref="B39">
    <cfRule type="expression" dxfId="22" priority="22">
      <formula>OR(C39&lt;&gt;"",C40&lt;&gt;"",#REF!&lt;&gt;"")</formula>
    </cfRule>
  </conditionalFormatting>
  <dataValidations count="1">
    <dataValidation type="time" allowBlank="1" showErrorMessage="1" errorTitle="Oops!" error="Enter a time later than 12:00 AM and before 11:59 PM." sqref="D14:I20 D27:I33" xr:uid="{00000000-0002-0000-1D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2D73"/>
    <pageSetUpPr autoPageBreaks="0" fitToPage="1"/>
  </sheetPr>
  <dimension ref="A1:O68"/>
  <sheetViews>
    <sheetView showGridLines="0" zoomScale="115" zoomScaleNormal="115" workbookViewId="0">
      <selection activeCell="A31" sqref="A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27</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44015</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44022</v>
      </c>
      <c r="E8" s="181"/>
      <c r="F8" s="181"/>
      <c r="G8" s="176" t="s">
        <v>128</v>
      </c>
      <c r="H8" s="176"/>
      <c r="I8" s="102" t="str">
        <f>CONCATENATE(TEXT(LOOKUP(I4,PayPeriod,DueDate),"mmmm dd, yyyy")," ",LOOKUP(I4,PayPeriod,DueDateNote))</f>
        <v>July 06, 2020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June 20, 2020</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44002</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44003</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44004</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44005</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44006</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44007</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44008</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June 27, 2020</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44009</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44010</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44011</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44012</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44013</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44014</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44015</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42C41O8KuX5ukd3aekCe4+/gE2vwH3KAuI0kJaZir7qC2yAzS9PFbSVeYoOq+J7gQFC3adF6wdIhQwa0h2wWOQ==" saltValue="EfUBcWgh9JboB6VOgubE5g=="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21" priority="20" stopIfTrue="1">
      <formula>OR($B14="HOLIDAY",$B14="COLLEGE CLOSED")</formula>
    </cfRule>
  </conditionalFormatting>
  <conditionalFormatting sqref="B27:C33 J27:K33">
    <cfRule type="expression" dxfId="20" priority="19" stopIfTrue="1">
      <formula>OR($B27="HOLIDAY",$B27="COLLEGE CLOSED")</formula>
    </cfRule>
  </conditionalFormatting>
  <conditionalFormatting sqref="C23">
    <cfRule type="expression" dxfId="19" priority="18" stopIfTrue="1">
      <formula>$M$21&gt;0</formula>
    </cfRule>
  </conditionalFormatting>
  <conditionalFormatting sqref="B21:B23">
    <cfRule type="expression" dxfId="18" priority="21" stopIfTrue="1">
      <formula>M$21&gt;0</formula>
    </cfRule>
  </conditionalFormatting>
  <conditionalFormatting sqref="F21:F22">
    <cfRule type="expression" dxfId="17" priority="17" stopIfTrue="1">
      <formula>$M$21&gt;0</formula>
    </cfRule>
  </conditionalFormatting>
  <conditionalFormatting sqref="F25:K25">
    <cfRule type="expression" dxfId="16" priority="16" stopIfTrue="1">
      <formula>$K25&gt;0</formula>
    </cfRule>
  </conditionalFormatting>
  <conditionalFormatting sqref="F12:K12">
    <cfRule type="expression" dxfId="15" priority="15" stopIfTrue="1">
      <formula>$K12&gt;0</formula>
    </cfRule>
  </conditionalFormatting>
  <conditionalFormatting sqref="B34:B36">
    <cfRule type="expression" dxfId="14" priority="14" stopIfTrue="1">
      <formula>$M$34&gt;0</formula>
    </cfRule>
  </conditionalFormatting>
  <conditionalFormatting sqref="F34:F35">
    <cfRule type="expression" dxfId="13" priority="13" stopIfTrue="1">
      <formula>$M$34&gt;0</formula>
    </cfRule>
  </conditionalFormatting>
  <conditionalFormatting sqref="J37:K37">
    <cfRule type="expression" dxfId="12" priority="12" stopIfTrue="1">
      <formula>$K$37&gt;0</formula>
    </cfRule>
  </conditionalFormatting>
  <conditionalFormatting sqref="C36">
    <cfRule type="expression" dxfId="11" priority="11" stopIfTrue="1">
      <formula>$M$34&gt;0</formula>
    </cfRule>
  </conditionalFormatting>
  <conditionalFormatting sqref="D27:I33 D14:I20">
    <cfRule type="cellIs" dxfId="10" priority="10" stopIfTrue="1" operator="equal">
      <formula>0</formula>
    </cfRule>
  </conditionalFormatting>
  <conditionalFormatting sqref="E21">
    <cfRule type="expression" dxfId="9" priority="9" stopIfTrue="1">
      <formula>$F$21&lt;&gt;""</formula>
    </cfRule>
  </conditionalFormatting>
  <conditionalFormatting sqref="E34">
    <cfRule type="expression" dxfId="8" priority="8" stopIfTrue="1">
      <formula>$F$34&lt;&gt;""</formula>
    </cfRule>
  </conditionalFormatting>
  <conditionalFormatting sqref="C38">
    <cfRule type="cellIs" dxfId="7" priority="7" operator="notEqual">
      <formula>""</formula>
    </cfRule>
  </conditionalFormatting>
  <conditionalFormatting sqref="C39">
    <cfRule type="cellIs" dxfId="6" priority="6" operator="notEqual">
      <formula>""</formula>
    </cfRule>
  </conditionalFormatting>
  <conditionalFormatting sqref="B38">
    <cfRule type="expression" dxfId="5" priority="5">
      <formula>OR(C38&lt;&gt;"",C39&lt;&gt;"",G39&lt;&gt;"")</formula>
    </cfRule>
  </conditionalFormatting>
  <conditionalFormatting sqref="E39">
    <cfRule type="cellIs" dxfId="4" priority="4" operator="notEqual">
      <formula>""</formula>
    </cfRule>
  </conditionalFormatting>
  <conditionalFormatting sqref="G38">
    <cfRule type="cellIs" dxfId="3" priority="3" operator="notEqual">
      <formula>""</formula>
    </cfRule>
  </conditionalFormatting>
  <conditionalFormatting sqref="G39">
    <cfRule type="cellIs" dxfId="2" priority="2" operator="notEqual">
      <formula>""</formula>
    </cfRule>
  </conditionalFormatting>
  <conditionalFormatting sqref="I39">
    <cfRule type="cellIs" dxfId="1" priority="1" operator="notEqual">
      <formula>""</formula>
    </cfRule>
  </conditionalFormatting>
  <conditionalFormatting sqref="B39">
    <cfRule type="expression" dxfId="0" priority="22">
      <formula>OR(C39&lt;&gt;"",C40&lt;&gt;"",#REF!&lt;&gt;"")</formula>
    </cfRule>
  </conditionalFormatting>
  <dataValidations count="1">
    <dataValidation type="time" allowBlank="1" showErrorMessage="1" errorTitle="Oops!" error="Enter a time later than 12:00 AM and before 11:59 PM." sqref="D14:I20 D27:I33" xr:uid="{00000000-0002-0000-1E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M32"/>
  <sheetViews>
    <sheetView showGridLines="0" tabSelected="1" zoomScaleNormal="100" workbookViewId="0">
      <selection activeCell="G4" sqref="G4"/>
    </sheetView>
  </sheetViews>
  <sheetFormatPr defaultColWidth="0" defaultRowHeight="15" zeroHeight="1"/>
  <cols>
    <col min="1" max="1" width="2.140625" style="88" customWidth="1"/>
    <col min="2" max="2" width="10" style="88" customWidth="1"/>
    <col min="3" max="3" width="36.42578125" style="88" customWidth="1"/>
    <col min="4" max="4" width="9.140625" style="88" customWidth="1"/>
    <col min="5" max="5" width="17.28515625" style="88" bestFit="1" customWidth="1"/>
    <col min="6" max="11" width="12.28515625" style="88" customWidth="1"/>
    <col min="12" max="12" width="3.7109375" style="88" customWidth="1"/>
    <col min="13" max="13" width="0" style="88" hidden="1" customWidth="1"/>
    <col min="14" max="16384" width="9.140625" style="88" hidden="1"/>
  </cols>
  <sheetData>
    <row r="1" spans="2:13" ht="12.75" customHeight="1"/>
    <row r="2" spans="2:13" ht="21" customHeight="1">
      <c r="B2" s="169" t="s">
        <v>91</v>
      </c>
      <c r="C2" s="169"/>
      <c r="E2" s="89"/>
      <c r="F2" s="90"/>
      <c r="G2" s="90"/>
      <c r="H2" s="90"/>
      <c r="I2" s="90"/>
      <c r="J2" s="90"/>
      <c r="K2" s="90"/>
    </row>
    <row r="3" spans="2:13" ht="21" customHeight="1">
      <c r="B3" s="169"/>
      <c r="C3" s="169"/>
      <c r="E3" s="91"/>
      <c r="F3" s="92" t="s">
        <v>92</v>
      </c>
      <c r="G3" s="93" t="s">
        <v>93</v>
      </c>
      <c r="H3" s="92" t="s">
        <v>92</v>
      </c>
      <c r="I3" s="93" t="s">
        <v>93</v>
      </c>
      <c r="J3" s="92" t="s">
        <v>92</v>
      </c>
      <c r="K3" s="94" t="s">
        <v>93</v>
      </c>
    </row>
    <row r="4" spans="2:13" ht="21" customHeight="1">
      <c r="B4" s="169"/>
      <c r="C4" s="169"/>
      <c r="E4" s="95" t="s">
        <v>94</v>
      </c>
      <c r="F4" s="120"/>
      <c r="G4" s="121"/>
      <c r="H4" s="120"/>
      <c r="I4" s="121"/>
      <c r="J4" s="120"/>
      <c r="K4" s="122"/>
    </row>
    <row r="5" spans="2:13" ht="21.75" customHeight="1">
      <c r="B5" s="169"/>
      <c r="C5" s="169"/>
      <c r="E5" s="95" t="s">
        <v>95</v>
      </c>
      <c r="F5" s="120"/>
      <c r="G5" s="121"/>
      <c r="H5" s="120"/>
      <c r="I5" s="121"/>
      <c r="J5" s="120"/>
      <c r="K5" s="122"/>
    </row>
    <row r="6" spans="2:13" ht="21.75" customHeight="1">
      <c r="B6" s="96" t="s">
        <v>96</v>
      </c>
      <c r="C6" s="98" t="s">
        <v>97</v>
      </c>
      <c r="E6" s="95" t="s">
        <v>98</v>
      </c>
      <c r="F6" s="120"/>
      <c r="G6" s="121"/>
      <c r="H6" s="120"/>
      <c r="I6" s="121"/>
      <c r="J6" s="120"/>
      <c r="K6" s="122"/>
    </row>
    <row r="7" spans="2:13" ht="21.75" customHeight="1">
      <c r="B7" s="96"/>
      <c r="E7" s="95" t="s">
        <v>99</v>
      </c>
      <c r="F7" s="120"/>
      <c r="G7" s="121"/>
      <c r="H7" s="120"/>
      <c r="I7" s="121"/>
      <c r="J7" s="120"/>
      <c r="K7" s="122"/>
    </row>
    <row r="8" spans="2:13" ht="21.75" customHeight="1">
      <c r="B8" s="96" t="s">
        <v>100</v>
      </c>
      <c r="C8" s="98" t="s">
        <v>101</v>
      </c>
      <c r="E8" s="95" t="s">
        <v>102</v>
      </c>
      <c r="F8" s="120"/>
      <c r="G8" s="121"/>
      <c r="H8" s="120"/>
      <c r="I8" s="121"/>
      <c r="J8" s="120"/>
      <c r="K8" s="122"/>
    </row>
    <row r="9" spans="2:13" ht="21.75" customHeight="1">
      <c r="E9" s="95" t="s">
        <v>103</v>
      </c>
      <c r="F9" s="120"/>
      <c r="G9" s="121"/>
      <c r="H9" s="120"/>
      <c r="I9" s="121"/>
      <c r="J9" s="120"/>
      <c r="K9" s="122"/>
    </row>
    <row r="10" spans="2:13" ht="21.75" customHeight="1">
      <c r="E10" s="95" t="s">
        <v>104</v>
      </c>
      <c r="F10" s="120"/>
      <c r="G10" s="121"/>
      <c r="H10" s="120"/>
      <c r="I10" s="121"/>
      <c r="J10" s="120"/>
      <c r="K10" s="122"/>
    </row>
    <row r="11" spans="2:13" ht="52.5" customHeight="1">
      <c r="B11" s="99"/>
      <c r="C11" s="168" t="s">
        <v>105</v>
      </c>
      <c r="E11" s="170" t="s">
        <v>106</v>
      </c>
      <c r="F11" s="170"/>
      <c r="G11" s="170"/>
      <c r="H11" s="170"/>
      <c r="I11" s="170"/>
      <c r="J11" s="170"/>
      <c r="K11" s="170"/>
    </row>
    <row r="12" spans="2:13">
      <c r="C12" s="168"/>
      <c r="E12" s="171" t="s">
        <v>107</v>
      </c>
      <c r="F12" s="171"/>
      <c r="G12" s="171"/>
      <c r="H12" s="171"/>
      <c r="I12" s="171"/>
      <c r="J12" s="171"/>
      <c r="K12" s="171"/>
    </row>
    <row r="13" spans="2:13">
      <c r="C13" s="168"/>
      <c r="E13" s="171"/>
      <c r="F13" s="171"/>
      <c r="G13" s="171"/>
      <c r="H13" s="171"/>
      <c r="I13" s="171"/>
      <c r="J13" s="171"/>
      <c r="K13" s="171"/>
    </row>
    <row r="14" spans="2:13">
      <c r="E14" s="171"/>
      <c r="F14" s="171"/>
      <c r="G14" s="171"/>
      <c r="H14" s="171"/>
      <c r="I14" s="171"/>
      <c r="J14" s="171"/>
      <c r="K14" s="171"/>
    </row>
    <row r="15" spans="2:13" ht="18" customHeight="1">
      <c r="E15" s="171"/>
      <c r="F15" s="171"/>
      <c r="G15" s="171"/>
      <c r="H15" s="171"/>
      <c r="I15" s="171"/>
      <c r="J15" s="171"/>
      <c r="K15" s="171"/>
      <c r="L15" s="97"/>
      <c r="M15" s="97"/>
    </row>
    <row r="16" spans="2:13">
      <c r="E16" s="155"/>
      <c r="F16" s="155"/>
      <c r="G16" s="155"/>
      <c r="H16" s="155"/>
      <c r="I16" s="155"/>
      <c r="J16" s="155"/>
      <c r="K16" s="155"/>
      <c r="L16" s="97"/>
      <c r="M16" s="97"/>
    </row>
    <row r="17" spans="2:13" ht="18.75">
      <c r="B17" s="173" t="s">
        <v>108</v>
      </c>
      <c r="C17" s="173"/>
      <c r="D17" s="173"/>
      <c r="E17" s="173"/>
      <c r="F17" s="173"/>
      <c r="G17" s="173"/>
      <c r="H17" s="173"/>
      <c r="I17" s="173"/>
      <c r="J17" s="173"/>
      <c r="K17" s="173"/>
      <c r="L17" s="97"/>
      <c r="M17" s="97"/>
    </row>
    <row r="18" spans="2:13" ht="17.25" customHeight="1">
      <c r="B18" s="103">
        <v>1</v>
      </c>
      <c r="C18" s="172" t="s">
        <v>109</v>
      </c>
      <c r="D18" s="172"/>
      <c r="E18" s="172"/>
      <c r="F18" s="172"/>
      <c r="G18" s="172"/>
      <c r="H18" s="172"/>
      <c r="I18" s="172"/>
      <c r="J18" s="172"/>
      <c r="K18" s="172"/>
      <c r="L18" s="97"/>
      <c r="M18" s="97"/>
    </row>
    <row r="19" spans="2:13" ht="17.25" customHeight="1">
      <c r="B19" s="104">
        <v>2</v>
      </c>
      <c r="C19" s="166" t="s">
        <v>110</v>
      </c>
      <c r="D19" s="166"/>
      <c r="E19" s="166"/>
      <c r="F19" s="166"/>
      <c r="G19" s="166"/>
      <c r="H19" s="166"/>
      <c r="I19" s="166"/>
      <c r="J19" s="166"/>
      <c r="K19" s="166"/>
      <c r="L19" s="97"/>
      <c r="M19" s="97"/>
    </row>
    <row r="20" spans="2:13" ht="17.25" customHeight="1">
      <c r="B20" s="104">
        <v>3</v>
      </c>
      <c r="C20" s="166" t="s">
        <v>111</v>
      </c>
      <c r="D20" s="166"/>
      <c r="E20" s="166"/>
      <c r="F20" s="166"/>
      <c r="G20" s="166"/>
      <c r="H20" s="166"/>
      <c r="I20" s="166"/>
      <c r="J20" s="166"/>
      <c r="K20" s="166"/>
    </row>
    <row r="21" spans="2:13" ht="35.25" customHeight="1">
      <c r="B21" s="104">
        <v>4</v>
      </c>
      <c r="C21" s="166" t="s">
        <v>112</v>
      </c>
      <c r="D21" s="166"/>
      <c r="E21" s="166"/>
      <c r="F21" s="166"/>
      <c r="G21" s="166"/>
      <c r="H21" s="166"/>
      <c r="I21" s="166"/>
      <c r="J21" s="166"/>
      <c r="K21" s="166"/>
    </row>
    <row r="22" spans="2:13" ht="35.25" customHeight="1">
      <c r="B22" s="104">
        <v>5</v>
      </c>
      <c r="C22" s="166" t="s">
        <v>113</v>
      </c>
      <c r="D22" s="166"/>
      <c r="E22" s="166"/>
      <c r="F22" s="166"/>
      <c r="G22" s="166"/>
      <c r="H22" s="166"/>
      <c r="I22" s="166"/>
      <c r="J22" s="166"/>
      <c r="K22" s="166"/>
    </row>
    <row r="23" spans="2:13" ht="36" customHeight="1">
      <c r="B23" s="104">
        <v>6</v>
      </c>
      <c r="C23" s="166" t="s">
        <v>114</v>
      </c>
      <c r="D23" s="166"/>
      <c r="E23" s="166"/>
      <c r="F23" s="166"/>
      <c r="G23" s="166"/>
      <c r="H23" s="166"/>
      <c r="I23" s="166"/>
      <c r="J23" s="166"/>
      <c r="K23" s="166"/>
    </row>
    <row r="24" spans="2:13" ht="17.25" customHeight="1">
      <c r="B24" s="104">
        <v>7</v>
      </c>
      <c r="C24" s="166" t="s">
        <v>115</v>
      </c>
      <c r="D24" s="166"/>
      <c r="E24" s="166"/>
      <c r="F24" s="166"/>
      <c r="G24" s="166"/>
      <c r="H24" s="166"/>
      <c r="I24" s="166"/>
      <c r="J24" s="166"/>
      <c r="K24" s="166"/>
    </row>
    <row r="25" spans="2:13" ht="19.5" customHeight="1">
      <c r="B25" s="104">
        <v>8</v>
      </c>
      <c r="C25" s="166" t="s">
        <v>116</v>
      </c>
      <c r="D25" s="166"/>
      <c r="E25" s="166"/>
      <c r="F25" s="166"/>
      <c r="G25" s="166"/>
      <c r="H25" s="166"/>
      <c r="I25" s="166"/>
      <c r="J25" s="166"/>
      <c r="K25" s="166"/>
    </row>
    <row r="26" spans="2:13" ht="33.75" customHeight="1">
      <c r="B26" s="104">
        <v>9</v>
      </c>
      <c r="C26" s="166" t="s">
        <v>117</v>
      </c>
      <c r="D26" s="166"/>
      <c r="E26" s="166"/>
      <c r="F26" s="166"/>
      <c r="G26" s="166"/>
      <c r="H26" s="166"/>
      <c r="I26" s="166"/>
      <c r="J26" s="166"/>
      <c r="K26" s="166"/>
    </row>
    <row r="27" spans="2:13" ht="33.75" customHeight="1">
      <c r="B27" s="104">
        <v>10</v>
      </c>
      <c r="C27" s="166" t="s">
        <v>118</v>
      </c>
      <c r="D27" s="166"/>
      <c r="E27" s="166"/>
      <c r="F27" s="166"/>
      <c r="G27" s="166"/>
      <c r="H27" s="166"/>
      <c r="I27" s="166"/>
      <c r="J27" s="166"/>
      <c r="K27" s="166"/>
    </row>
    <row r="28" spans="2:13" ht="21.75" customHeight="1">
      <c r="B28" s="104">
        <v>11</v>
      </c>
      <c r="C28" s="166" t="s">
        <v>119</v>
      </c>
      <c r="D28" s="166"/>
      <c r="E28" s="166"/>
      <c r="F28" s="166"/>
      <c r="G28" s="166"/>
      <c r="H28" s="166"/>
      <c r="I28" s="166"/>
      <c r="J28" s="166"/>
      <c r="K28" s="166"/>
    </row>
    <row r="29" spans="2:13" ht="21.75" customHeight="1">
      <c r="B29" s="104">
        <v>12</v>
      </c>
      <c r="C29" s="166" t="s">
        <v>120</v>
      </c>
      <c r="D29" s="166"/>
      <c r="E29" s="166"/>
      <c r="F29" s="166"/>
      <c r="G29" s="166"/>
      <c r="H29" s="166"/>
      <c r="I29" s="166"/>
      <c r="J29" s="166"/>
      <c r="K29" s="166"/>
    </row>
    <row r="30" spans="2:13" ht="30.75" customHeight="1">
      <c r="B30" s="104">
        <v>13</v>
      </c>
      <c r="C30" s="167" t="s">
        <v>121</v>
      </c>
      <c r="D30" s="166"/>
      <c r="E30" s="166"/>
      <c r="F30" s="166"/>
      <c r="G30" s="166"/>
      <c r="H30" s="166"/>
      <c r="I30" s="166"/>
      <c r="J30" s="166"/>
      <c r="K30" s="166"/>
    </row>
    <row r="31" spans="2:13"/>
    <row r="32" spans="2:13"/>
  </sheetData>
  <sheetProtection algorithmName="SHA-512" hashValue="M2O4LqtudtWQdUkavzOuOZQM6T1HXUIc13EFpuJ3omv+IkUmvHkHTEVzQVy95fE1vPQzUwrmin65NOSJ7HjXAw==" saltValue="v7wKjrakaDkfp6e+AlNcfA==" spinCount="100000" sheet="1" objects="1" scenarios="1" selectLockedCells="1"/>
  <mergeCells count="18">
    <mergeCell ref="B2:C5"/>
    <mergeCell ref="C28:K28"/>
    <mergeCell ref="E11:K11"/>
    <mergeCell ref="E12:K15"/>
    <mergeCell ref="C18:K18"/>
    <mergeCell ref="C19:K19"/>
    <mergeCell ref="C20:K20"/>
    <mergeCell ref="B17:K17"/>
    <mergeCell ref="C21:K21"/>
    <mergeCell ref="C23:K23"/>
    <mergeCell ref="C24:K24"/>
    <mergeCell ref="C25:K25"/>
    <mergeCell ref="C26:K26"/>
    <mergeCell ref="C27:K27"/>
    <mergeCell ref="C22:K22"/>
    <mergeCell ref="C29:K29"/>
    <mergeCell ref="C30:K30"/>
    <mergeCell ref="C11:C13"/>
  </mergeCells>
  <phoneticPr fontId="0" type="noConversion"/>
  <dataValidations count="1">
    <dataValidation type="time" allowBlank="1" showErrorMessage="1" errorTitle="Oops!" error="Enter a time later than 12:00 AM and before 11:59 PM." promptTitle="Tip!" prompt="Enter a time later than 12:00 AM and before 11:59 PM." sqref="F4:K10" xr:uid="{00000000-0002-0000-0300-000000000000}">
      <formula1>0.000694444444444444</formula1>
      <formula2>0.999305555555556</formula2>
    </dataValidation>
  </dataValidations>
  <pageMargins left="0.25" right="0.25" top="0.75" bottom="0.75" header="0.3" footer="0.3"/>
  <pageSetup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2D73"/>
    <pageSetUpPr autoPageBreaks="0" fitToPage="1"/>
  </sheetPr>
  <dimension ref="A1:O68"/>
  <sheetViews>
    <sheetView showGridLines="0" topLeftCell="A28" zoomScale="115" zoomScaleNormal="115" workbookViewId="0">
      <selection activeCell="D29" sqref="D29:G33"/>
    </sheetView>
  </sheetViews>
  <sheetFormatPr defaultColWidth="0" defaultRowHeight="12.75"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c r="E4" s="197"/>
      <c r="F4" s="197"/>
      <c r="G4" s="176" t="s">
        <v>124</v>
      </c>
      <c r="H4" s="176"/>
      <c r="I4" s="75">
        <v>1</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c r="E6" s="197"/>
      <c r="F6" s="197"/>
      <c r="G6" s="176" t="s">
        <v>126</v>
      </c>
      <c r="H6" s="176"/>
      <c r="I6" s="181">
        <f>+LOOKUP(I4,PayPeriod,PeriodEnding)</f>
        <v>43651</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43658</v>
      </c>
      <c r="E8" s="181"/>
      <c r="F8" s="181"/>
      <c r="G8" s="176" t="s">
        <v>128</v>
      </c>
      <c r="H8" s="176"/>
      <c r="I8" s="102" t="str">
        <f>CONCATENATE(TEXT(LOOKUP(I4,PayPeriod,DueDate),"mmmm dd, yyyy")," ",LOOKUP(I4,PayPeriod,DueDateNote))</f>
        <v>July 08,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June 22,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43638</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43639</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43640</v>
      </c>
      <c r="D16" s="138"/>
      <c r="E16" s="140"/>
      <c r="F16" s="139"/>
      <c r="G16" s="140"/>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43641</v>
      </c>
      <c r="D17" s="138"/>
      <c r="E17" s="140"/>
      <c r="F17" s="139"/>
      <c r="G17" s="140"/>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43642</v>
      </c>
      <c r="D18" s="138"/>
      <c r="E18" s="140"/>
      <c r="F18" s="139"/>
      <c r="G18" s="140"/>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43643</v>
      </c>
      <c r="D19" s="138"/>
      <c r="E19" s="140"/>
      <c r="F19" s="139"/>
      <c r="G19" s="140"/>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43644</v>
      </c>
      <c r="D20" s="141"/>
      <c r="E20" s="142"/>
      <c r="F20" s="143"/>
      <c r="G20" s="142"/>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June 29,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43645</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43646</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43647</v>
      </c>
      <c r="D29" s="138"/>
      <c r="E29" s="140"/>
      <c r="F29" s="139"/>
      <c r="G29" s="140"/>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43648</v>
      </c>
      <c r="D30" s="138"/>
      <c r="E30" s="140"/>
      <c r="F30" s="139"/>
      <c r="G30" s="140"/>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43649</v>
      </c>
      <c r="D31" s="138"/>
      <c r="E31" s="140"/>
      <c r="F31" s="139"/>
      <c r="G31" s="140"/>
      <c r="H31" s="139">
        <f>IF(OR($B31="HOLIDAY",$B31="COLLEGE CLOSED"),0,Instructions!J8)</f>
        <v>0</v>
      </c>
      <c r="I31" s="140">
        <f>IF(OR($B31="HOLIDAY",$B31="COLLEGE CLOSED"),0,Instructions!K8)</f>
        <v>0</v>
      </c>
      <c r="J31" s="175">
        <f t="shared" si="1"/>
        <v>0</v>
      </c>
      <c r="K31" s="175"/>
    </row>
    <row r="32" spans="2:14" ht="21.95" customHeight="1">
      <c r="B32" s="39" t="str">
        <f>+LOOKUP(I4,PayPeriod,Week2Thursday)</f>
        <v>HOLIDAY</v>
      </c>
      <c r="C32" s="40">
        <f>+LOOKUP(I4,PayPeriod,Week2ThursdayDate)</f>
        <v>43650</v>
      </c>
      <c r="D32" s="138"/>
      <c r="E32" s="140"/>
      <c r="F32" s="139"/>
      <c r="G32" s="140"/>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43651</v>
      </c>
      <c r="D33" s="141"/>
      <c r="E33" s="142"/>
      <c r="F33" s="143"/>
      <c r="G33" s="142"/>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26" customFormat="1" ht="25.5" customHeight="1" thickTop="1" thickBot="1">
      <c r="B37" s="16"/>
      <c r="C37" s="15"/>
      <c r="D37" s="15"/>
      <c r="E37" s="15"/>
      <c r="F37" s="15"/>
      <c r="G37" s="32"/>
      <c r="H37" s="55"/>
      <c r="I37" s="15"/>
      <c r="J37" s="56" t="s">
        <v>144</v>
      </c>
      <c r="K37" s="57">
        <f>((CEILING(SUM(W2COMP*1.5)/MinConv,15))/60)/24</f>
        <v>0</v>
      </c>
      <c r="L37" s="101"/>
      <c r="M37" s="101"/>
      <c r="N37" s="101"/>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WXC3BkyJMIQY96+vOPa15iAReUoRncz1J3rBBGeJcFI8sxPeAdb18jK+qmmKMCcsjN/4UR+zcK6ruUegW+yJyw==" saltValue="m/7yRQ+jkDwaBtDBjOPIlg==" spinCount="100000" sheet="1" objects="1" scenarios="1" selectLockedCells="1"/>
  <mergeCells count="52">
    <mergeCell ref="B21:D21"/>
    <mergeCell ref="B22:E22"/>
    <mergeCell ref="B34:D34"/>
    <mergeCell ref="B35:E35"/>
    <mergeCell ref="G21:H21"/>
    <mergeCell ref="G22:I22"/>
    <mergeCell ref="G23:I23"/>
    <mergeCell ref="G34:H34"/>
    <mergeCell ref="G35:I35"/>
    <mergeCell ref="C2:I2"/>
    <mergeCell ref="D4:F4"/>
    <mergeCell ref="J19:K19"/>
    <mergeCell ref="J14:K14"/>
    <mergeCell ref="D6:F6"/>
    <mergeCell ref="J16:K16"/>
    <mergeCell ref="B4:C4"/>
    <mergeCell ref="B6:C6"/>
    <mergeCell ref="B8:C8"/>
    <mergeCell ref="J13:K13"/>
    <mergeCell ref="J18:K18"/>
    <mergeCell ref="D8:F8"/>
    <mergeCell ref="G8:H8"/>
    <mergeCell ref="C36:F36"/>
    <mergeCell ref="G36:I36"/>
    <mergeCell ref="C43:F43"/>
    <mergeCell ref="I40:K40"/>
    <mergeCell ref="I43:K43"/>
    <mergeCell ref="B41:F41"/>
    <mergeCell ref="C40:F40"/>
    <mergeCell ref="B38:B39"/>
    <mergeCell ref="C38:F38"/>
    <mergeCell ref="C39:D39"/>
    <mergeCell ref="E39:F39"/>
    <mergeCell ref="G38:J38"/>
    <mergeCell ref="G39:H39"/>
    <mergeCell ref="I39:J39"/>
    <mergeCell ref="J33:K33"/>
    <mergeCell ref="J32:K32"/>
    <mergeCell ref="G4:H4"/>
    <mergeCell ref="G6:H6"/>
    <mergeCell ref="B10:K10"/>
    <mergeCell ref="J15:K15"/>
    <mergeCell ref="J17:K17"/>
    <mergeCell ref="C23:F23"/>
    <mergeCell ref="I6:J6"/>
    <mergeCell ref="J28:K28"/>
    <mergeCell ref="J27:K27"/>
    <mergeCell ref="J29:K29"/>
    <mergeCell ref="J30:K30"/>
    <mergeCell ref="J31:K31"/>
    <mergeCell ref="J26:K26"/>
    <mergeCell ref="J20:K20"/>
  </mergeCells>
  <phoneticPr fontId="0" type="noConversion"/>
  <conditionalFormatting sqref="B14:C20 J14:K20">
    <cfRule type="expression" dxfId="593" priority="58" stopIfTrue="1">
      <formula>OR($B14="HOLIDAY",$B14="COLLEGE CLOSED")</formula>
    </cfRule>
  </conditionalFormatting>
  <conditionalFormatting sqref="B27:C33 J27:K33">
    <cfRule type="expression" dxfId="592" priority="33" stopIfTrue="1">
      <formula>OR($B27="HOLIDAY",$B27="COLLEGE CLOSED")</formula>
    </cfRule>
  </conditionalFormatting>
  <conditionalFormatting sqref="C23">
    <cfRule type="expression" dxfId="591" priority="32" stopIfTrue="1">
      <formula>$M$21&gt;0</formula>
    </cfRule>
  </conditionalFormatting>
  <conditionalFormatting sqref="B21:B23">
    <cfRule type="expression" dxfId="590" priority="60" stopIfTrue="1">
      <formula>M$21&gt;0</formula>
    </cfRule>
  </conditionalFormatting>
  <conditionalFormatting sqref="F21:F22">
    <cfRule type="expression" dxfId="589" priority="31" stopIfTrue="1">
      <formula>$M$21&gt;0</formula>
    </cfRule>
  </conditionalFormatting>
  <conditionalFormatting sqref="F25:K25">
    <cfRule type="expression" dxfId="588" priority="30" stopIfTrue="1">
      <formula>$K25&gt;0</formula>
    </cfRule>
  </conditionalFormatting>
  <conditionalFormatting sqref="F12:K12">
    <cfRule type="expression" dxfId="587" priority="29" stopIfTrue="1">
      <formula>$K12&gt;0</formula>
    </cfRule>
  </conditionalFormatting>
  <conditionalFormatting sqref="B34:B36">
    <cfRule type="expression" dxfId="586" priority="23" stopIfTrue="1">
      <formula>$M$34&gt;0</formula>
    </cfRule>
  </conditionalFormatting>
  <conditionalFormatting sqref="F34:F35">
    <cfRule type="expression" dxfId="585" priority="22" stopIfTrue="1">
      <formula>$M$34&gt;0</formula>
    </cfRule>
  </conditionalFormatting>
  <conditionalFormatting sqref="J37:K37">
    <cfRule type="expression" dxfId="584" priority="21" stopIfTrue="1">
      <formula>$K$37&gt;0</formula>
    </cfRule>
  </conditionalFormatting>
  <conditionalFormatting sqref="C36">
    <cfRule type="expression" dxfId="583" priority="19" stopIfTrue="1">
      <formula>$M$34&gt;0</formula>
    </cfRule>
  </conditionalFormatting>
  <conditionalFormatting sqref="D27:I33 D14:I20">
    <cfRule type="cellIs" dxfId="582" priority="13" stopIfTrue="1" operator="equal">
      <formula>0</formula>
    </cfRule>
  </conditionalFormatting>
  <conditionalFormatting sqref="E21">
    <cfRule type="expression" dxfId="581" priority="12" stopIfTrue="1">
      <formula>$F$21&lt;&gt;""</formula>
    </cfRule>
  </conditionalFormatting>
  <conditionalFormatting sqref="E34">
    <cfRule type="expression" dxfId="580" priority="11" stopIfTrue="1">
      <formula>$F$34&lt;&gt;""</formula>
    </cfRule>
  </conditionalFormatting>
  <conditionalFormatting sqref="C38">
    <cfRule type="cellIs" dxfId="579" priority="8" operator="notEqual">
      <formula>""</formula>
    </cfRule>
  </conditionalFormatting>
  <conditionalFormatting sqref="C39">
    <cfRule type="cellIs" dxfId="578" priority="7" operator="notEqual">
      <formula>""</formula>
    </cfRule>
  </conditionalFormatting>
  <conditionalFormatting sqref="B38">
    <cfRule type="expression" dxfId="577" priority="5">
      <formula>OR(C38&lt;&gt;"",C39&lt;&gt;"",G39&lt;&gt;"")</formula>
    </cfRule>
  </conditionalFormatting>
  <conditionalFormatting sqref="E39">
    <cfRule type="cellIs" dxfId="576" priority="4" operator="notEqual">
      <formula>""</formula>
    </cfRule>
  </conditionalFormatting>
  <conditionalFormatting sqref="G38">
    <cfRule type="cellIs" dxfId="575" priority="3" operator="notEqual">
      <formula>""</formula>
    </cfRule>
  </conditionalFormatting>
  <conditionalFormatting sqref="G39">
    <cfRule type="cellIs" dxfId="574" priority="2" operator="notEqual">
      <formula>""</formula>
    </cfRule>
  </conditionalFormatting>
  <conditionalFormatting sqref="I39">
    <cfRule type="cellIs" dxfId="573" priority="1" operator="notEqual">
      <formula>""</formula>
    </cfRule>
  </conditionalFormatting>
  <conditionalFormatting sqref="B39">
    <cfRule type="expression" dxfId="572" priority="62">
      <formula>OR(C39&lt;&gt;"",C40&lt;&gt;"",#REF!&lt;&gt;"")</formula>
    </cfRule>
  </conditionalFormatting>
  <dataValidations count="1">
    <dataValidation type="time" allowBlank="1" showErrorMessage="1" errorTitle="Oops!" error="Enter a time later than 12:00 AM and before 11:59 PM." sqref="D14:I20 D27:I33" xr:uid="{00000000-0002-0000-04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2</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43665</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43672</v>
      </c>
      <c r="E8" s="181"/>
      <c r="F8" s="181"/>
      <c r="G8" s="176" t="s">
        <v>128</v>
      </c>
      <c r="H8" s="176"/>
      <c r="I8" s="102" t="str">
        <f>CONCATENATE(TEXT(LOOKUP(I4,PayPeriod,DueDate),"mmmm dd, yyyy")," ",LOOKUP(I4,PayPeriod,DueDateNote))</f>
        <v>July 22,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July 06,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43652</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43653</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43654</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43655</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43656</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43657</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43658</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July 13,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43659</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43660</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43661</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43662</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43663</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43664</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43665</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uD+iRm8+tH4QC47inCgVYFvn+YpL8XmYUbaejis1LZ+NOnTM1f0sigFJ3w0H9TA2C0MFeyBoA4iIYPkWusd/WQ==" saltValue="NLYj0RYdtL/L0iWoPMbNL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571" priority="20" stopIfTrue="1">
      <formula>OR($B14="HOLIDAY",$B14="COLLEGE CLOSED")</formula>
    </cfRule>
  </conditionalFormatting>
  <conditionalFormatting sqref="B27:C33 J27:K33">
    <cfRule type="expression" dxfId="570" priority="19" stopIfTrue="1">
      <formula>OR($B27="HOLIDAY",$B27="COLLEGE CLOSED")</formula>
    </cfRule>
  </conditionalFormatting>
  <conditionalFormatting sqref="C23">
    <cfRule type="expression" dxfId="569" priority="18" stopIfTrue="1">
      <formula>$M$21&gt;0</formula>
    </cfRule>
  </conditionalFormatting>
  <conditionalFormatting sqref="B21:B23">
    <cfRule type="expression" dxfId="568" priority="21" stopIfTrue="1">
      <formula>M$21&gt;0</formula>
    </cfRule>
  </conditionalFormatting>
  <conditionalFormatting sqref="F21:F22">
    <cfRule type="expression" dxfId="567" priority="17" stopIfTrue="1">
      <formula>$M$21&gt;0</formula>
    </cfRule>
  </conditionalFormatting>
  <conditionalFormatting sqref="F25:K25">
    <cfRule type="expression" dxfId="566" priority="16" stopIfTrue="1">
      <formula>$K25&gt;0</formula>
    </cfRule>
  </conditionalFormatting>
  <conditionalFormatting sqref="F12:K12">
    <cfRule type="expression" dxfId="565" priority="15" stopIfTrue="1">
      <formula>$K12&gt;0</formula>
    </cfRule>
  </conditionalFormatting>
  <conditionalFormatting sqref="B34:B36">
    <cfRule type="expression" dxfId="564" priority="14" stopIfTrue="1">
      <formula>$M$34&gt;0</formula>
    </cfRule>
  </conditionalFormatting>
  <conditionalFormatting sqref="F34:F35">
    <cfRule type="expression" dxfId="563" priority="13" stopIfTrue="1">
      <formula>$M$34&gt;0</formula>
    </cfRule>
  </conditionalFormatting>
  <conditionalFormatting sqref="J37:K37">
    <cfRule type="expression" dxfId="562" priority="12" stopIfTrue="1">
      <formula>$K$37&gt;0</formula>
    </cfRule>
  </conditionalFormatting>
  <conditionalFormatting sqref="C36">
    <cfRule type="expression" dxfId="561" priority="11" stopIfTrue="1">
      <formula>$M$34&gt;0</formula>
    </cfRule>
  </conditionalFormatting>
  <conditionalFormatting sqref="D27:I33 D14:I20">
    <cfRule type="cellIs" dxfId="560" priority="10" stopIfTrue="1" operator="equal">
      <formula>0</formula>
    </cfRule>
  </conditionalFormatting>
  <conditionalFormatting sqref="E21">
    <cfRule type="expression" dxfId="559" priority="9" stopIfTrue="1">
      <formula>$F$21&lt;&gt;""</formula>
    </cfRule>
  </conditionalFormatting>
  <conditionalFormatting sqref="E34">
    <cfRule type="expression" dxfId="558" priority="8" stopIfTrue="1">
      <formula>$F$34&lt;&gt;""</formula>
    </cfRule>
  </conditionalFormatting>
  <conditionalFormatting sqref="C38">
    <cfRule type="cellIs" dxfId="557" priority="7" operator="notEqual">
      <formula>""</formula>
    </cfRule>
  </conditionalFormatting>
  <conditionalFormatting sqref="C39">
    <cfRule type="cellIs" dxfId="556" priority="6" operator="notEqual">
      <formula>""</formula>
    </cfRule>
  </conditionalFormatting>
  <conditionalFormatting sqref="B38">
    <cfRule type="expression" dxfId="555" priority="5">
      <formula>OR(C38&lt;&gt;"",C39&lt;&gt;"",G39&lt;&gt;"")</formula>
    </cfRule>
  </conditionalFormatting>
  <conditionalFormatting sqref="E39">
    <cfRule type="cellIs" dxfId="554" priority="4" operator="notEqual">
      <formula>""</formula>
    </cfRule>
  </conditionalFormatting>
  <conditionalFormatting sqref="G38">
    <cfRule type="cellIs" dxfId="553" priority="3" operator="notEqual">
      <formula>""</formula>
    </cfRule>
  </conditionalFormatting>
  <conditionalFormatting sqref="G39">
    <cfRule type="cellIs" dxfId="552" priority="2" operator="notEqual">
      <formula>""</formula>
    </cfRule>
  </conditionalFormatting>
  <conditionalFormatting sqref="I39">
    <cfRule type="cellIs" dxfId="551" priority="1" operator="notEqual">
      <formula>""</formula>
    </cfRule>
  </conditionalFormatting>
  <conditionalFormatting sqref="B39">
    <cfRule type="expression" dxfId="550" priority="22">
      <formula>OR(C39&lt;&gt;"",C40&lt;&gt;"",#REF!&lt;&gt;"")</formula>
    </cfRule>
  </conditionalFormatting>
  <dataValidations count="1">
    <dataValidation type="time" allowBlank="1" showErrorMessage="1" errorTitle="Oops!" error="Enter a time later than 12:00 AM and before 11:59 PM." sqref="D14:I20 D27:I33" xr:uid="{00000000-0002-0000-05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3</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43679</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43686</v>
      </c>
      <c r="E8" s="181"/>
      <c r="F8" s="181"/>
      <c r="G8" s="176" t="s">
        <v>128</v>
      </c>
      <c r="H8" s="176"/>
      <c r="I8" s="102" t="str">
        <f>CONCATENATE(TEXT(LOOKUP(I4,PayPeriod,DueDate),"mmmm dd, yyyy")," ",LOOKUP(I4,PayPeriod,DueDateNote))</f>
        <v>August 05,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July 20,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43666</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43667</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43668</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43669</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43670</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43671</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43672</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July 27,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43673</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43674</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43675</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43676</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43677</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43678</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43679</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Dm5IP2ayAvQMmq+c/3e3JJDPi57sY0yG9AJYWKoGpxbbtF+deAsONuMV1MfHK4aytuZDfbIWZWKUTazhwh3Tdw==" saltValue="xsPYYCcRIwxvKRKrA6cLU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549" priority="20" stopIfTrue="1">
      <formula>OR($B14="HOLIDAY",$B14="COLLEGE CLOSED")</formula>
    </cfRule>
  </conditionalFormatting>
  <conditionalFormatting sqref="B27:C33 J27:K33">
    <cfRule type="expression" dxfId="548" priority="19" stopIfTrue="1">
      <formula>OR($B27="HOLIDAY",$B27="COLLEGE CLOSED")</formula>
    </cfRule>
  </conditionalFormatting>
  <conditionalFormatting sqref="C23">
    <cfRule type="expression" dxfId="547" priority="18" stopIfTrue="1">
      <formula>$M$21&gt;0</formula>
    </cfRule>
  </conditionalFormatting>
  <conditionalFormatting sqref="B21:B23">
    <cfRule type="expression" dxfId="546" priority="21" stopIfTrue="1">
      <formula>M$21&gt;0</formula>
    </cfRule>
  </conditionalFormatting>
  <conditionalFormatting sqref="F21:F22">
    <cfRule type="expression" dxfId="545" priority="17" stopIfTrue="1">
      <formula>$M$21&gt;0</formula>
    </cfRule>
  </conditionalFormatting>
  <conditionalFormatting sqref="F25:K25">
    <cfRule type="expression" dxfId="544" priority="16" stopIfTrue="1">
      <formula>$K25&gt;0</formula>
    </cfRule>
  </conditionalFormatting>
  <conditionalFormatting sqref="F12:K12">
    <cfRule type="expression" dxfId="543" priority="15" stopIfTrue="1">
      <formula>$K12&gt;0</formula>
    </cfRule>
  </conditionalFormatting>
  <conditionalFormatting sqref="B34:B36">
    <cfRule type="expression" dxfId="542" priority="14" stopIfTrue="1">
      <formula>$M$34&gt;0</formula>
    </cfRule>
  </conditionalFormatting>
  <conditionalFormatting sqref="F34:F35">
    <cfRule type="expression" dxfId="541" priority="13" stopIfTrue="1">
      <formula>$M$34&gt;0</formula>
    </cfRule>
  </conditionalFormatting>
  <conditionalFormatting sqref="J37:K37">
    <cfRule type="expression" dxfId="540" priority="12" stopIfTrue="1">
      <formula>$K$37&gt;0</formula>
    </cfRule>
  </conditionalFormatting>
  <conditionalFormatting sqref="C36">
    <cfRule type="expression" dxfId="539" priority="11" stopIfTrue="1">
      <formula>$M$34&gt;0</formula>
    </cfRule>
  </conditionalFormatting>
  <conditionalFormatting sqref="D27:I33 D14:I20">
    <cfRule type="cellIs" dxfId="538" priority="10" stopIfTrue="1" operator="equal">
      <formula>0</formula>
    </cfRule>
  </conditionalFormatting>
  <conditionalFormatting sqref="E21">
    <cfRule type="expression" dxfId="537" priority="9" stopIfTrue="1">
      <formula>$F$21&lt;&gt;""</formula>
    </cfRule>
  </conditionalFormatting>
  <conditionalFormatting sqref="E34">
    <cfRule type="expression" dxfId="536" priority="8" stopIfTrue="1">
      <formula>$F$34&lt;&gt;""</formula>
    </cfRule>
  </conditionalFormatting>
  <conditionalFormatting sqref="C38">
    <cfRule type="cellIs" dxfId="535" priority="7" operator="notEqual">
      <formula>""</formula>
    </cfRule>
  </conditionalFormatting>
  <conditionalFormatting sqref="C39">
    <cfRule type="cellIs" dxfId="534" priority="6" operator="notEqual">
      <formula>""</formula>
    </cfRule>
  </conditionalFormatting>
  <conditionalFormatting sqref="B38">
    <cfRule type="expression" dxfId="533" priority="5">
      <formula>OR(C38&lt;&gt;"",C39&lt;&gt;"",G39&lt;&gt;"")</formula>
    </cfRule>
  </conditionalFormatting>
  <conditionalFormatting sqref="E39">
    <cfRule type="cellIs" dxfId="532" priority="4" operator="notEqual">
      <formula>""</formula>
    </cfRule>
  </conditionalFormatting>
  <conditionalFormatting sqref="G38">
    <cfRule type="cellIs" dxfId="531" priority="3" operator="notEqual">
      <formula>""</formula>
    </cfRule>
  </conditionalFormatting>
  <conditionalFormatting sqref="G39">
    <cfRule type="cellIs" dxfId="530" priority="2" operator="notEqual">
      <formula>""</formula>
    </cfRule>
  </conditionalFormatting>
  <conditionalFormatting sqref="I39">
    <cfRule type="cellIs" dxfId="529" priority="1" operator="notEqual">
      <formula>""</formula>
    </cfRule>
  </conditionalFormatting>
  <conditionalFormatting sqref="B39">
    <cfRule type="expression" dxfId="528" priority="22">
      <formula>OR(C39&lt;&gt;"",C40&lt;&gt;"",#REF!&lt;&gt;"")</formula>
    </cfRule>
  </conditionalFormatting>
  <dataValidations count="1">
    <dataValidation type="time" allowBlank="1" showErrorMessage="1" errorTitle="Oops!" error="Enter a time later than 12:00 AM and before 11:59 PM." sqref="D14:I20 D27:I33" xr:uid="{00000000-0002-0000-06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73"/>
    <pageSetUpPr autoPageBreaks="0" fitToPage="1"/>
  </sheetPr>
  <dimension ref="A1:O68"/>
  <sheetViews>
    <sheetView showGridLines="0" topLeftCell="A13"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4</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43693</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43700</v>
      </c>
      <c r="E8" s="181"/>
      <c r="F8" s="181"/>
      <c r="G8" s="176" t="s">
        <v>128</v>
      </c>
      <c r="H8" s="176"/>
      <c r="I8" s="102" t="str">
        <f>CONCATENATE(TEXT(LOOKUP(I4,PayPeriod,DueDate),"mmmm dd, yyyy")," ",LOOKUP(I4,PayPeriod,DueDateNote))</f>
        <v>August 19,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August 03,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43680</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43681</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43682</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43683</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43684</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43685</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43686</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August 10,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43687</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43688</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43689</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43690</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43691</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43692</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43693</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nsUe6FTXWFc8BroM+eFcMlPvYxRK+MeEzsrJpag6QC5nbdzRdf+tn7lmyQEUNuGZq9BdxWkPdFIBA/mHRoE8KA==" saltValue="wjQoR25PmIJE7eQfCSRA3Q=="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527" priority="20" stopIfTrue="1">
      <formula>OR($B14="HOLIDAY",$B14="COLLEGE CLOSED")</formula>
    </cfRule>
  </conditionalFormatting>
  <conditionalFormatting sqref="B27:C33 J27:K33">
    <cfRule type="expression" dxfId="526" priority="19" stopIfTrue="1">
      <formula>OR($B27="HOLIDAY",$B27="COLLEGE CLOSED")</formula>
    </cfRule>
  </conditionalFormatting>
  <conditionalFormatting sqref="C23">
    <cfRule type="expression" dxfId="525" priority="18" stopIfTrue="1">
      <formula>$M$21&gt;0</formula>
    </cfRule>
  </conditionalFormatting>
  <conditionalFormatting sqref="B21:B23">
    <cfRule type="expression" dxfId="524" priority="21" stopIfTrue="1">
      <formula>M$21&gt;0</formula>
    </cfRule>
  </conditionalFormatting>
  <conditionalFormatting sqref="F21:F22">
    <cfRule type="expression" dxfId="523" priority="17" stopIfTrue="1">
      <formula>$M$21&gt;0</formula>
    </cfRule>
  </conditionalFormatting>
  <conditionalFormatting sqref="F25:K25">
    <cfRule type="expression" dxfId="522" priority="16" stopIfTrue="1">
      <formula>$K25&gt;0</formula>
    </cfRule>
  </conditionalFormatting>
  <conditionalFormatting sqref="F12:K12">
    <cfRule type="expression" dxfId="521" priority="15" stopIfTrue="1">
      <formula>$K12&gt;0</formula>
    </cfRule>
  </conditionalFormatting>
  <conditionalFormatting sqref="B34:B36">
    <cfRule type="expression" dxfId="520" priority="14" stopIfTrue="1">
      <formula>$M$34&gt;0</formula>
    </cfRule>
  </conditionalFormatting>
  <conditionalFormatting sqref="F34:F35">
    <cfRule type="expression" dxfId="519" priority="13" stopIfTrue="1">
      <formula>$M$34&gt;0</formula>
    </cfRule>
  </conditionalFormatting>
  <conditionalFormatting sqref="J37:K37">
    <cfRule type="expression" dxfId="518" priority="12" stopIfTrue="1">
      <formula>$K$37&gt;0</formula>
    </cfRule>
  </conditionalFormatting>
  <conditionalFormatting sqref="C36">
    <cfRule type="expression" dxfId="517" priority="11" stopIfTrue="1">
      <formula>$M$34&gt;0</formula>
    </cfRule>
  </conditionalFormatting>
  <conditionalFormatting sqref="D27:I33 D14:I20">
    <cfRule type="cellIs" dxfId="516" priority="10" stopIfTrue="1" operator="equal">
      <formula>0</formula>
    </cfRule>
  </conditionalFormatting>
  <conditionalFormatting sqref="E21">
    <cfRule type="expression" dxfId="515" priority="9" stopIfTrue="1">
      <formula>$F$21&lt;&gt;""</formula>
    </cfRule>
  </conditionalFormatting>
  <conditionalFormatting sqref="E34">
    <cfRule type="expression" dxfId="514" priority="8" stopIfTrue="1">
      <formula>$F$34&lt;&gt;""</formula>
    </cfRule>
  </conditionalFormatting>
  <conditionalFormatting sqref="C38">
    <cfRule type="cellIs" dxfId="513" priority="7" operator="notEqual">
      <formula>""</formula>
    </cfRule>
  </conditionalFormatting>
  <conditionalFormatting sqref="C39">
    <cfRule type="cellIs" dxfId="512" priority="6" operator="notEqual">
      <formula>""</formula>
    </cfRule>
  </conditionalFormatting>
  <conditionalFormatting sqref="B38">
    <cfRule type="expression" dxfId="511" priority="5">
      <formula>OR(C38&lt;&gt;"",C39&lt;&gt;"",G39&lt;&gt;"")</formula>
    </cfRule>
  </conditionalFormatting>
  <conditionalFormatting sqref="E39">
    <cfRule type="cellIs" dxfId="510" priority="4" operator="notEqual">
      <formula>""</formula>
    </cfRule>
  </conditionalFormatting>
  <conditionalFormatting sqref="G38">
    <cfRule type="cellIs" dxfId="509" priority="3" operator="notEqual">
      <formula>""</formula>
    </cfRule>
  </conditionalFormatting>
  <conditionalFormatting sqref="G39">
    <cfRule type="cellIs" dxfId="508" priority="2" operator="notEqual">
      <formula>""</formula>
    </cfRule>
  </conditionalFormatting>
  <conditionalFormatting sqref="I39">
    <cfRule type="cellIs" dxfId="507" priority="1" operator="notEqual">
      <formula>""</formula>
    </cfRule>
  </conditionalFormatting>
  <conditionalFormatting sqref="B39">
    <cfRule type="expression" dxfId="506" priority="22">
      <formula>OR(C39&lt;&gt;"",C40&lt;&gt;"",#REF!&lt;&gt;"")</formula>
    </cfRule>
  </conditionalFormatting>
  <dataValidations count="1">
    <dataValidation type="time" allowBlank="1" showErrorMessage="1" errorTitle="Oops!" error="Enter a time later than 12:00 AM and before 11:59 PM." sqref="D14:I20 D27:I33" xr:uid="{00000000-0002-0000-07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2D73"/>
    <pageSetUpPr autoPageBreaks="0" fitToPage="1"/>
  </sheetPr>
  <dimension ref="A1:O68"/>
  <sheetViews>
    <sheetView showGridLines="0" topLeftCell="A16" zoomScale="115" zoomScaleNormal="115" workbookViewId="0">
      <selection activeCell="D31" sqref="D31"/>
    </sheetView>
  </sheetViews>
  <sheetFormatPr defaultColWidth="0" defaultRowHeight="12.75" customHeight="1" zeroHeight="1"/>
  <cols>
    <col min="1" max="1" width="1" style="17" customWidth="1"/>
    <col min="2" max="2" width="20.42578125" style="17" customWidth="1"/>
    <col min="3" max="3" width="7.140625" style="17" customWidth="1"/>
    <col min="4" max="9" width="13.42578125" style="17" customWidth="1"/>
    <col min="10" max="10" width="8.42578125" style="17" customWidth="1"/>
    <col min="11" max="11" width="9.5703125" style="17" customWidth="1"/>
    <col min="12" max="12" width="2.28515625" style="17" customWidth="1"/>
    <col min="13" max="13" width="13.140625" style="17" hidden="1" customWidth="1"/>
    <col min="14" max="14" width="10.28515625" style="17" hidden="1" customWidth="1"/>
    <col min="15" max="15" width="14.42578125" style="17" hidden="1" customWidth="1"/>
    <col min="16" max="16384" width="9.140625" style="17" hidden="1"/>
  </cols>
  <sheetData>
    <row r="1" spans="2:14" ht="3.75" customHeight="1"/>
    <row r="2" spans="2:14" ht="20.25" customHeight="1">
      <c r="B2" s="20" t="str">
        <f>'Pay Periods'!$B$30</f>
        <v>07/2019
FY20</v>
      </c>
      <c r="C2" s="196" t="s">
        <v>122</v>
      </c>
      <c r="D2" s="196"/>
      <c r="E2" s="196"/>
      <c r="F2" s="196"/>
      <c r="G2" s="196"/>
      <c r="H2" s="196"/>
      <c r="I2" s="196"/>
      <c r="J2" s="34"/>
      <c r="K2" s="62" t="str">
        <f ca="1">CONCATENATE("Total Hours: ",TEXT(W1TotalHours+W2TotalHours,"[h]:mm"))</f>
        <v>Total Hours: 0:00</v>
      </c>
      <c r="M2" s="21"/>
      <c r="N2" s="47"/>
    </row>
    <row r="3" spans="2:14" ht="14.25" customHeight="1">
      <c r="B3" s="20"/>
      <c r="C3" s="34"/>
      <c r="D3" s="34"/>
      <c r="E3" s="34"/>
      <c r="F3" s="34"/>
      <c r="G3" s="34"/>
      <c r="H3" s="34"/>
      <c r="I3" s="34"/>
      <c r="J3" s="59"/>
      <c r="K3" s="60" t="str">
        <f>IF(OR(W1WorkedPlusComp&gt;0,W2WorkedPlusComp&gt;0),CONCATENATE("Regular Hours: ",TEXT(SUM(W1TotalHours,W2TotalHours)-SUM(W1OT,W2OT),"[h]:mm")),"")</f>
        <v/>
      </c>
      <c r="M3" s="21"/>
      <c r="N3" s="18"/>
    </row>
    <row r="4" spans="2:14" ht="15" customHeight="1">
      <c r="B4" s="176" t="s">
        <v>123</v>
      </c>
      <c r="C4" s="176"/>
      <c r="D4" s="197" t="str">
        <f>YourName</f>
        <v>Enter your name in Instructions tab</v>
      </c>
      <c r="E4" s="197"/>
      <c r="F4" s="197"/>
      <c r="G4" s="176" t="s">
        <v>124</v>
      </c>
      <c r="H4" s="176"/>
      <c r="I4" s="75">
        <v>5</v>
      </c>
      <c r="K4" s="60" t="str">
        <f>IF(OR(W1OTbox=TRUE,W2OTbox=TRUE),CONCATENATE("Overtime: ",TEXT(SUM(W1OT,W2OT),"[h]:mm")),"")</f>
        <v/>
      </c>
      <c r="M4" s="22"/>
    </row>
    <row r="5" spans="2:14" s="46" customFormat="1" ht="6.75" customHeight="1">
      <c r="B5" s="44"/>
      <c r="C5" s="44"/>
      <c r="D5" s="74"/>
      <c r="E5" s="74"/>
      <c r="F5" s="74"/>
      <c r="G5" s="44"/>
      <c r="H5" s="44"/>
      <c r="I5" s="48"/>
      <c r="J5" s="63"/>
      <c r="K5" s="61" t="str">
        <f>IF(OR(W1OtherHours&gt;0,W2OtherHours&gt;0),CONCATENATE("Other Hours: ",TEXT(SUM(W1OtherHours,W2OtherHours),"[h]:mm")),"")</f>
        <v/>
      </c>
      <c r="M5" s="45"/>
    </row>
    <row r="6" spans="2:14" ht="15" customHeight="1">
      <c r="B6" s="176" t="s">
        <v>125</v>
      </c>
      <c r="C6" s="176"/>
      <c r="D6" s="197" t="str">
        <f>YourPosition</f>
        <v>Enter your position in Instructions tab</v>
      </c>
      <c r="E6" s="197"/>
      <c r="F6" s="197"/>
      <c r="G6" s="176" t="s">
        <v>126</v>
      </c>
      <c r="H6" s="176"/>
      <c r="I6" s="181">
        <f>+LOOKUP(I4,PayPeriod,PeriodEnding)</f>
        <v>43707</v>
      </c>
      <c r="J6" s="181"/>
      <c r="K6" s="23"/>
      <c r="N6" s="24"/>
    </row>
    <row r="7" spans="2:14" s="46" customFormat="1" ht="6.75" customHeight="1">
      <c r="B7" s="44"/>
      <c r="C7" s="44"/>
      <c r="D7" s="74"/>
      <c r="E7" s="74"/>
      <c r="F7" s="74"/>
      <c r="G7" s="44"/>
      <c r="H7" s="44"/>
      <c r="I7" s="50"/>
      <c r="J7" s="64"/>
      <c r="K7" s="45"/>
      <c r="M7" s="45"/>
    </row>
    <row r="8" spans="2:14" ht="15" customHeight="1">
      <c r="B8" s="176" t="s">
        <v>127</v>
      </c>
      <c r="C8" s="176"/>
      <c r="D8" s="181">
        <f>+LOOKUP(I4,PayPeriod,PayDate)</f>
        <v>43714</v>
      </c>
      <c r="E8" s="181"/>
      <c r="F8" s="181"/>
      <c r="G8" s="176" t="s">
        <v>128</v>
      </c>
      <c r="H8" s="176"/>
      <c r="I8" s="102" t="str">
        <f>CONCATENATE(TEXT(LOOKUP(I4,PayPeriod,DueDate),"mmmm dd, yyyy")," ",LOOKUP(I4,PayPeriod,DueDateNote))</f>
        <v>August 30, 2019 by 8:30am</v>
      </c>
      <c r="J8" s="49"/>
      <c r="K8" s="85"/>
    </row>
    <row r="9" spans="2:14" ht="8.25" customHeight="1">
      <c r="B9" s="156"/>
      <c r="C9" s="156"/>
      <c r="D9" s="102"/>
      <c r="E9" s="102"/>
      <c r="F9" s="102"/>
      <c r="G9" s="156"/>
      <c r="H9" s="156"/>
      <c r="I9" s="25"/>
      <c r="J9" s="25"/>
      <c r="K9" s="102"/>
    </row>
    <row r="10" spans="2:14">
      <c r="B10" s="177" t="s">
        <v>129</v>
      </c>
      <c r="C10" s="177"/>
      <c r="D10" s="177"/>
      <c r="E10" s="177"/>
      <c r="F10" s="177"/>
      <c r="G10" s="177"/>
      <c r="H10" s="177"/>
      <c r="I10" s="177"/>
      <c r="J10" s="177"/>
      <c r="K10" s="177"/>
    </row>
    <row r="11" spans="2:14" ht="8.25" customHeight="1" thickBot="1">
      <c r="B11" s="19"/>
      <c r="C11" s="19"/>
      <c r="D11" s="19"/>
      <c r="E11" s="19"/>
      <c r="F11" s="19"/>
      <c r="G11" s="19"/>
      <c r="H11" s="19"/>
      <c r="I11" s="19"/>
      <c r="J11" s="19"/>
      <c r="K11" s="19"/>
    </row>
    <row r="12" spans="2:14" ht="23.25" customHeight="1" thickTop="1">
      <c r="B12" s="84" t="str">
        <f>CONCATENATE("WEEK 1:  ",TEXT(C14,"mmmm dd, yyyy"))</f>
        <v>WEEK 1:  August 17, 2019</v>
      </c>
      <c r="C12" s="53"/>
      <c r="D12" s="53"/>
      <c r="E12" s="53"/>
      <c r="F12" s="53"/>
      <c r="G12" s="54"/>
      <c r="H12" s="54"/>
      <c r="I12" s="54"/>
      <c r="J12" s="72" t="s">
        <v>130</v>
      </c>
      <c r="K12" s="73">
        <f>LOOKUP(I4-1,CompTimePayPeriodRange,CompTimeToRolloverRange)</f>
        <v>0</v>
      </c>
    </row>
    <row r="13" spans="2:14" ht="27" customHeight="1">
      <c r="B13" s="36" t="s">
        <v>131</v>
      </c>
      <c r="C13" s="43" t="s">
        <v>72</v>
      </c>
      <c r="D13" s="33" t="s">
        <v>92</v>
      </c>
      <c r="E13" s="27" t="s">
        <v>93</v>
      </c>
      <c r="F13" s="28" t="s">
        <v>92</v>
      </c>
      <c r="G13" s="27" t="s">
        <v>132</v>
      </c>
      <c r="H13" s="28" t="s">
        <v>92</v>
      </c>
      <c r="I13" s="27" t="s">
        <v>93</v>
      </c>
      <c r="J13" s="183" t="s">
        <v>133</v>
      </c>
      <c r="K13" s="183"/>
    </row>
    <row r="14" spans="2:14" ht="21.95" customHeight="1">
      <c r="B14" s="37" t="str">
        <f>+LOOKUP(I4,PayPeriod,Week1Saturday)</f>
        <v>Saturday</v>
      </c>
      <c r="C14" s="38">
        <f>+LOOKUP(I4,PayPeriod,Week1SaturdayDate)</f>
        <v>43694</v>
      </c>
      <c r="D14" s="135">
        <f>IF(OR($B14="HOLIDAY",$B14="COLLEGE CLOSED"),0,Instructions!F4)</f>
        <v>0</v>
      </c>
      <c r="E14" s="136">
        <f>IF(OR($B14="HOLIDAY",$B14="COLLEGE CLOSED"),0,Instructions!G4)</f>
        <v>0</v>
      </c>
      <c r="F14" s="137">
        <f>IF(OR($B14="HOLIDAY",$B14="COLLEGE CLOSED"),0,Instructions!H4)</f>
        <v>0</v>
      </c>
      <c r="G14" s="136">
        <f>IF(OR($B14="HOLIDAY",$B14="COLLEGE CLOSED"),0,Instructions!I4)</f>
        <v>0</v>
      </c>
      <c r="H14" s="137">
        <f>IF(OR($B14="HOLIDAY",$B14="COLLEGE CLOSED"),0,Instructions!J4)</f>
        <v>0</v>
      </c>
      <c r="I14" s="136">
        <f>IF(OR($B14="HOLIDAY",$B14="COLLEGE CLOSED"),0,Instructions!K4)</f>
        <v>0</v>
      </c>
      <c r="J14" s="182">
        <f t="shared" ref="J14:J20" si="0">((IF(INT(E14/MinConv)-INT(FLOOR(E14/MinConv,15))&gt;=8,CEILING(E14/MinConv,15),FLOOR(E14/MinConv,15)))-(IF(INT(D14/MinConv)-INT(FLOOR(D14/MinConv,15))&gt;=8,CEILING(D14/MinConv,15),FLOOR(D14/MinConv,15)))+(IF(INT(G14/MinConv)-INT(FLOOR(G14/MinConv,15))&gt;=8,CEILING(G14/MinConv,15),FLOOR(G14/MinConv,15)))-(IF(INT(F14/MinConv)-INT(FLOOR(F14/MinConv,15))&gt;=8,CEILING(F14/MinConv,15),FLOOR(F14/MinConv,15)))+(IF(INT(I14/MinConv)-INT(FLOOR(I14/MinConv,15))&gt;=8,CEILING(I14/MinConv,15),FLOOR(I14/MinConv,15)))-(IF(INT(H14/MinConv)-INT(FLOOR(H14/MinConv,15))&gt;=8,CEILING(H14/MinConv,15),FLOOR(H14/MinConv,15))))*MinConv</f>
        <v>0</v>
      </c>
      <c r="K14" s="182"/>
    </row>
    <row r="15" spans="2:14" ht="21.95" customHeight="1">
      <c r="B15" s="39" t="str">
        <f>+LOOKUP(I4,PayPeriod,Week1Sunday)</f>
        <v>Sunday</v>
      </c>
      <c r="C15" s="40">
        <f>+LOOKUP(I4,PayPeriod,Week1SundayDate)</f>
        <v>43695</v>
      </c>
      <c r="D15" s="138">
        <f>IF(OR($B15="HOLIDAY",$B15="COLLEGE CLOSED"),0,Instructions!F5)</f>
        <v>0</v>
      </c>
      <c r="E15" s="138">
        <f>IF(OR($B15="HOLIDAY",$B15="COLLEGE CLOSED"),0,Instructions!G5)</f>
        <v>0</v>
      </c>
      <c r="F15" s="139">
        <f>IF(OR($B15="HOLIDAY",$B15="COLLEGE CLOSED"),0,Instructions!H5)</f>
        <v>0</v>
      </c>
      <c r="G15" s="140">
        <f>IF(OR($B15="HOLIDAY",$B15="COLLEGE CLOSED"),0,Instructions!I5)</f>
        <v>0</v>
      </c>
      <c r="H15" s="139">
        <f>IF(OR($B15="HOLIDAY",$B15="COLLEGE CLOSED"),0,Instructions!J5)</f>
        <v>0</v>
      </c>
      <c r="I15" s="140">
        <f>IF(OR($B15="HOLIDAY",$B15="COLLEGE CLOSED"),0,Instructions!K5)</f>
        <v>0</v>
      </c>
      <c r="J15" s="175">
        <f t="shared" si="0"/>
        <v>0</v>
      </c>
      <c r="K15" s="175"/>
    </row>
    <row r="16" spans="2:14" ht="21.95" customHeight="1">
      <c r="B16" s="39" t="str">
        <f>+LOOKUP(I4,PayPeriod,Week1Monday)</f>
        <v>Monday</v>
      </c>
      <c r="C16" s="40">
        <f>+LOOKUP(I4,PayPeriod,Week1MondayDate)</f>
        <v>43696</v>
      </c>
      <c r="D16" s="138">
        <f>IF(OR($B16="HOLIDAY",$B16="COLLEGE CLOSED"),0,Instructions!F6)</f>
        <v>0</v>
      </c>
      <c r="E16" s="140">
        <f>IF(OR($B16="HOLIDAY",$B16="COLLEGE CLOSED"),0,Instructions!G6)</f>
        <v>0</v>
      </c>
      <c r="F16" s="139">
        <f>IF(OR($B16="HOLIDAY",$B16="COLLEGE CLOSED"),0,Instructions!H6)</f>
        <v>0</v>
      </c>
      <c r="G16" s="140">
        <f>IF(OR($B16="HOLIDAY",$B16="COLLEGE CLOSED"),0,Instructions!I6)</f>
        <v>0</v>
      </c>
      <c r="H16" s="139">
        <f>IF(OR($B16="HOLIDAY",$B16="COLLEGE CLOSED"),0,Instructions!J6)</f>
        <v>0</v>
      </c>
      <c r="I16" s="140">
        <f>IF(OR($B16="HOLIDAY",$B16="COLLEGE CLOSED"),0,Instructions!K6)</f>
        <v>0</v>
      </c>
      <c r="J16" s="175">
        <f t="shared" si="0"/>
        <v>0</v>
      </c>
      <c r="K16" s="175"/>
    </row>
    <row r="17" spans="2:14" ht="21.95" customHeight="1">
      <c r="B17" s="39" t="str">
        <f>+LOOKUP(I4,PayPeriod,Week1Tuesday)</f>
        <v>Tuesday</v>
      </c>
      <c r="C17" s="40">
        <f>+LOOKUP(I4,PayPeriod,Week1TuesdayDate)</f>
        <v>43697</v>
      </c>
      <c r="D17" s="138">
        <f>IF(OR($B17="HOLIDAY",$B17="COLLEGE CLOSED"),0,Instructions!F7)</f>
        <v>0</v>
      </c>
      <c r="E17" s="140">
        <f>IF(OR($B17="HOLIDAY",$B17="COLLEGE CLOSED"),0,Instructions!G7)</f>
        <v>0</v>
      </c>
      <c r="F17" s="139">
        <f>IF(OR($B17="HOLIDAY",$B17="COLLEGE CLOSED"),0,Instructions!H7)</f>
        <v>0</v>
      </c>
      <c r="G17" s="140">
        <f>IF(OR($B17="HOLIDAY",$B17="COLLEGE CLOSED"),0,Instructions!I7)</f>
        <v>0</v>
      </c>
      <c r="H17" s="139">
        <f>IF(OR($B17="HOLIDAY",$B17="COLLEGE CLOSED"),0,Instructions!J7)</f>
        <v>0</v>
      </c>
      <c r="I17" s="140">
        <f>IF(OR($B17="HOLIDAY",$B17="COLLEGE CLOSED"),0,Instructions!K7)</f>
        <v>0</v>
      </c>
      <c r="J17" s="175">
        <f t="shared" si="0"/>
        <v>0</v>
      </c>
      <c r="K17" s="175"/>
    </row>
    <row r="18" spans="2:14" ht="21.95" customHeight="1">
      <c r="B18" s="39" t="str">
        <f>+LOOKUP(I4,PayPeriod,Week1Wednesday)</f>
        <v>Wednesday</v>
      </c>
      <c r="C18" s="40">
        <f>+LOOKUP(I4,PayPeriod,Week1WednesdayDate)</f>
        <v>43698</v>
      </c>
      <c r="D18" s="138">
        <f>IF(OR($B18="HOLIDAY",$B18="COLLEGE CLOSED"),0,Instructions!F8)</f>
        <v>0</v>
      </c>
      <c r="E18" s="140">
        <f>IF(OR($B18="HOLIDAY",$B18="COLLEGE CLOSED"),0,Instructions!G8)</f>
        <v>0</v>
      </c>
      <c r="F18" s="139">
        <f>IF(OR($B18="HOLIDAY",$B18="COLLEGE CLOSED"),0,Instructions!H8)</f>
        <v>0</v>
      </c>
      <c r="G18" s="140">
        <f>IF(OR($B18="HOLIDAY",$B18="COLLEGE CLOSED"),0,Instructions!I8)</f>
        <v>0</v>
      </c>
      <c r="H18" s="139">
        <f>IF(OR($B18="HOLIDAY",$B18="COLLEGE CLOSED"),0,Instructions!J8)</f>
        <v>0</v>
      </c>
      <c r="I18" s="140">
        <f>IF(OR($B18="HOLIDAY",$B18="COLLEGE CLOSED"),0,Instructions!K8)</f>
        <v>0</v>
      </c>
      <c r="J18" s="175">
        <f t="shared" si="0"/>
        <v>0</v>
      </c>
      <c r="K18" s="175"/>
    </row>
    <row r="19" spans="2:14" ht="21.95" customHeight="1">
      <c r="B19" s="39" t="str">
        <f>+LOOKUP(I4,PayPeriod,Week1Thursday)</f>
        <v>Thursday</v>
      </c>
      <c r="C19" s="40">
        <f>+LOOKUP(I4,PayPeriod,Week1ThursdayDate)</f>
        <v>43699</v>
      </c>
      <c r="D19" s="138">
        <f>IF(OR($B19="HOLIDAY",$B19="COLLEGE CLOSED"),0,Instructions!F9)</f>
        <v>0</v>
      </c>
      <c r="E19" s="140">
        <f>IF(OR($B19="HOLIDAY",$B19="COLLEGE CLOSED"),0,Instructions!G9)</f>
        <v>0</v>
      </c>
      <c r="F19" s="139">
        <f>IF(OR($B19="HOLIDAY",$B19="COLLEGE CLOSED"),0,Instructions!H9)</f>
        <v>0</v>
      </c>
      <c r="G19" s="140">
        <f>IF(OR($B19="HOLIDAY",$B19="COLLEGE CLOSED"),0,Instructions!I9)</f>
        <v>0</v>
      </c>
      <c r="H19" s="139">
        <f>IF(OR($B19="HOLIDAY",$B19="COLLEGE CLOSED"),0,Instructions!J9)</f>
        <v>0</v>
      </c>
      <c r="I19" s="140">
        <f>IF(OR($B19="HOLIDAY",$B19="COLLEGE CLOSED"),0,Instructions!K9)</f>
        <v>0</v>
      </c>
      <c r="J19" s="175">
        <f t="shared" si="0"/>
        <v>0</v>
      </c>
      <c r="K19" s="175"/>
    </row>
    <row r="20" spans="2:14" ht="21.95" customHeight="1" thickBot="1">
      <c r="B20" s="41" t="str">
        <f>+LOOKUP(I4,PayPeriod,Week1Friday)</f>
        <v>Friday</v>
      </c>
      <c r="C20" s="42">
        <f>+LOOKUP(I4,PayPeriod,Week1FridayDate)</f>
        <v>43700</v>
      </c>
      <c r="D20" s="141">
        <f>IF(OR($B20="HOLIDAY",$B20="COLLEGE CLOSED"),0,Instructions!F10)</f>
        <v>0</v>
      </c>
      <c r="E20" s="142">
        <f>IF(OR($B20="HOLIDAY",$B20="COLLEGE CLOSED"),0,Instructions!G10)</f>
        <v>0</v>
      </c>
      <c r="F20" s="143">
        <f>IF(OR($B20="HOLIDAY",$B20="COLLEGE CLOSED"),0,Instructions!H10)</f>
        <v>0</v>
      </c>
      <c r="G20" s="142">
        <f>IF(OR($B20="HOLIDAY",$B20="COLLEGE CLOSED"),0,Instructions!I10)</f>
        <v>0</v>
      </c>
      <c r="H20" s="143">
        <f>IF(OR($B20="HOLIDAY",$B20="COLLEGE CLOSED"),0,Instructions!J10)</f>
        <v>0</v>
      </c>
      <c r="I20" s="142">
        <f>IF(OR($B20="HOLIDAY",$B20="COLLEGE CLOSED"),0,Instructions!K10)</f>
        <v>0</v>
      </c>
      <c r="J20" s="174">
        <f t="shared" si="0"/>
        <v>0</v>
      </c>
      <c r="K20" s="174"/>
    </row>
    <row r="21" spans="2:14" ht="38.25" customHeight="1" thickTop="1" thickBot="1">
      <c r="B21" s="198" t="s">
        <v>134</v>
      </c>
      <c r="C21" s="199"/>
      <c r="D21" s="199"/>
      <c r="E21" s="71" t="str">
        <f>IF(AND(W1RawComp&lt;=0,OR(W1CompBox=TRUE,W1OTbox=TRUE)),"&lt; 40 Hours - Uncheck Box",IF(AND(W1CompBox=TRUE,W1OTbox=TRUE),"Check ONE box only",""))</f>
        <v/>
      </c>
      <c r="F21" s="58">
        <f>IF(W1RawComp&lt;0,0,IF(W1CompBox=TRUE,W1RawComp,0))</f>
        <v>0</v>
      </c>
      <c r="G21" s="202" t="s">
        <v>135</v>
      </c>
      <c r="H21" s="203"/>
      <c r="I21" s="109"/>
      <c r="J21" s="68" t="s">
        <v>136</v>
      </c>
      <c r="K21" s="81">
        <f>IF(SUM(W1Hours)=0,0,SUM(W1Hours))</f>
        <v>0</v>
      </c>
      <c r="M21" s="65">
        <f>IF(W1Worked+W1OtherHours=0,0,W1Worked+W1OtherHours-FortyHours)</f>
        <v>0</v>
      </c>
      <c r="N21" s="66" t="b">
        <v>0</v>
      </c>
    </row>
    <row r="22" spans="2:14" ht="39.75" customHeight="1" thickTop="1">
      <c r="B22" s="200" t="s">
        <v>137</v>
      </c>
      <c r="C22" s="201"/>
      <c r="D22" s="201"/>
      <c r="E22" s="201"/>
      <c r="F22" s="76">
        <f>IF(W1RawOT&lt;0,0,IF(W1OTbox=TRUE,W1RawOT,0))</f>
        <v>0</v>
      </c>
      <c r="G22" s="204" t="s">
        <v>138</v>
      </c>
      <c r="H22" s="205"/>
      <c r="I22" s="206"/>
      <c r="J22" s="70" t="s">
        <v>139</v>
      </c>
      <c r="K22" s="82">
        <f>IF(SUM(W1MustUseComp,W1Worked)=0,0,SUM(W1Worked,W1MustUseComp))</f>
        <v>0</v>
      </c>
      <c r="M22" s="65">
        <f>IF(W1Worked+W1OtherHours=0,0,W1Worked+W1OtherHours-FortyHours)</f>
        <v>0</v>
      </c>
      <c r="N22" s="66" t="b">
        <v>0</v>
      </c>
    </row>
    <row r="23" spans="2:14" ht="39.75" customHeight="1" thickBot="1">
      <c r="B23" s="77" t="s">
        <v>140</v>
      </c>
      <c r="C23" s="178"/>
      <c r="D23" s="179"/>
      <c r="E23" s="179"/>
      <c r="F23" s="180"/>
      <c r="G23" s="207"/>
      <c r="H23" s="208"/>
      <c r="I23" s="209"/>
      <c r="J23" s="69" t="s">
        <v>141</v>
      </c>
      <c r="K23" s="83">
        <f ca="1">IF(SUM(W1Worked:W1WorkedPlusComp,W1OtherHours)=0,0,W1Worked-W1COMP+W1OtherHours+W1MustUseComp)</f>
        <v>0</v>
      </c>
      <c r="M23" s="65"/>
      <c r="N23" s="66"/>
    </row>
    <row r="24" spans="2:14" ht="15" customHeight="1" thickTop="1" thickBot="1">
      <c r="B24" s="15"/>
      <c r="C24" s="31"/>
      <c r="D24" s="15"/>
      <c r="E24" s="15"/>
      <c r="F24" s="15"/>
      <c r="G24" s="51"/>
      <c r="H24" s="52"/>
      <c r="I24" s="15"/>
      <c r="J24" s="15"/>
      <c r="K24" s="15"/>
      <c r="L24" s="29"/>
    </row>
    <row r="25" spans="2:14" ht="23.25" customHeight="1" thickTop="1">
      <c r="B25" s="84" t="str">
        <f>CONCATENATE("WEEK 2:  ",TEXT(C27,"mmmm dd, yyyy"))</f>
        <v>WEEK 2:  August 24, 2019</v>
      </c>
      <c r="C25" s="53"/>
      <c r="D25" s="53"/>
      <c r="E25" s="53"/>
      <c r="F25" s="53"/>
      <c r="G25" s="54"/>
      <c r="H25" s="54"/>
      <c r="I25" s="54"/>
      <c r="J25" s="72" t="s">
        <v>142</v>
      </c>
      <c r="K25" s="73">
        <f>((CEILING(SUM(W1COMP*1.5)/MinConv,15))/60)/24</f>
        <v>0</v>
      </c>
    </row>
    <row r="26" spans="2:14" ht="30" customHeight="1">
      <c r="B26" s="36" t="s">
        <v>131</v>
      </c>
      <c r="C26" s="43" t="s">
        <v>72</v>
      </c>
      <c r="D26" s="33" t="s">
        <v>92</v>
      </c>
      <c r="E26" s="27" t="s">
        <v>93</v>
      </c>
      <c r="F26" s="28" t="s">
        <v>92</v>
      </c>
      <c r="G26" s="27" t="s">
        <v>132</v>
      </c>
      <c r="H26" s="28" t="s">
        <v>92</v>
      </c>
      <c r="I26" s="27" t="s">
        <v>93</v>
      </c>
      <c r="J26" s="183" t="s">
        <v>133</v>
      </c>
      <c r="K26" s="183"/>
      <c r="N26" s="149"/>
    </row>
    <row r="27" spans="2:14" ht="21.95" customHeight="1">
      <c r="B27" s="37" t="str">
        <f>+LOOKUP(I4,PayPeriod,Week2Saturday)</f>
        <v>Saturday</v>
      </c>
      <c r="C27" s="38">
        <f>+LOOKUP(I4,PayPeriod,Week2SaturdayDate)</f>
        <v>43701</v>
      </c>
      <c r="D27" s="135">
        <f>IF(OR($B27="HOLIDAY",$B27="COLLEGE CLOSED"),0,Instructions!F4)</f>
        <v>0</v>
      </c>
      <c r="E27" s="136">
        <f>IF(OR($B27="HOLIDAY",$B27="COLLEGE CLOSED"),0,Instructions!G4)</f>
        <v>0</v>
      </c>
      <c r="F27" s="137">
        <f>IF(OR($B27="HOLIDAY",$B27="COLLEGE CLOSED"),0,Instructions!H4)</f>
        <v>0</v>
      </c>
      <c r="G27" s="136">
        <f>IF(OR($B27="HOLIDAY",$B27="COLLEGE CLOSED"),0,Instructions!I4)</f>
        <v>0</v>
      </c>
      <c r="H27" s="137">
        <f>IF(OR($B27="HOLIDAY",$B27="COLLEGE CLOSED"),0,Instructions!J4)</f>
        <v>0</v>
      </c>
      <c r="I27" s="136">
        <f>IF(OR($B27="HOLIDAY",$B27="COLLEGE CLOSED"),0,Instructions!K4)</f>
        <v>0</v>
      </c>
      <c r="J27" s="182">
        <f t="shared" ref="J27:J33" si="1">((IF(INT(E27/MinConv)-INT(FLOOR(E27/MinConv,15))&gt;=8,CEILING(E27/MinConv,15),FLOOR(E27/MinConv,15)))-(IF(INT(D27/MinConv)-INT(FLOOR(D27/MinConv,15))&gt;=8,CEILING(D27/MinConv,15),FLOOR(D27/MinConv,15)))+(IF(INT(G27/MinConv)-INT(FLOOR(G27/MinConv,15))&gt;=8,CEILING(G27/MinConv,15),FLOOR(G27/MinConv,15)))-(IF(INT(F27/MinConv)-INT(FLOOR(F27/MinConv,15))&gt;=8,CEILING(F27/MinConv,15),FLOOR(F27/MinConv,15)))+(IF(INT(I27/MinConv)-INT(FLOOR(I27/MinConv,15))&gt;=8,CEILING(I27/MinConv,15),FLOOR(I27/MinConv,15)))-(IF(INT(H27/MinConv)-INT(FLOOR(H27/MinConv,15))&gt;=8,CEILING(H27/MinConv,15),FLOOR(H27/MinConv,15))))*MinConv</f>
        <v>0</v>
      </c>
      <c r="K27" s="182"/>
      <c r="N27" s="149"/>
    </row>
    <row r="28" spans="2:14" ht="21.95" customHeight="1">
      <c r="B28" s="39" t="str">
        <f>+LOOKUP(I4,PayPeriod,Week2Sunday)</f>
        <v>Sunday</v>
      </c>
      <c r="C28" s="40">
        <f>+LOOKUP(I4,PayPeriod,Week2SundayDate)</f>
        <v>43702</v>
      </c>
      <c r="D28" s="138">
        <f>IF(OR($B28="HOLIDAY",$B28="COLLEGE CLOSED"),0,Instructions!F5)</f>
        <v>0</v>
      </c>
      <c r="E28" s="140">
        <f>IF(OR($B28="HOLIDAY",$B28="COLLEGE CLOSED"),0,Instructions!G5)</f>
        <v>0</v>
      </c>
      <c r="F28" s="139">
        <f>IF(OR($B28="HOLIDAY",$B28="COLLEGE CLOSED"),0,Instructions!H5)</f>
        <v>0</v>
      </c>
      <c r="G28" s="140">
        <f>IF(OR($B28="HOLIDAY",$B28="COLLEGE CLOSED"),0,Instructions!I5)</f>
        <v>0</v>
      </c>
      <c r="H28" s="139">
        <f>IF(OR($B28="HOLIDAY",$B28="COLLEGE CLOSED"),0,Instructions!J5)</f>
        <v>0</v>
      </c>
      <c r="I28" s="140">
        <f>IF(OR($B28="HOLIDAY",$B28="COLLEGE CLOSED"),0,Instructions!K5)</f>
        <v>0</v>
      </c>
      <c r="J28" s="175">
        <f t="shared" si="1"/>
        <v>0</v>
      </c>
      <c r="K28" s="175"/>
      <c r="N28" s="150"/>
    </row>
    <row r="29" spans="2:14" ht="21.95" customHeight="1">
      <c r="B29" s="39" t="str">
        <f>+LOOKUP(I4,PayPeriod,Week2Monday)</f>
        <v>Monday</v>
      </c>
      <c r="C29" s="40">
        <f>+LOOKUP(I4,PayPeriod,Week2MondayDate)</f>
        <v>43703</v>
      </c>
      <c r="D29" s="138">
        <f>IF(OR($B29="HOLIDAY",$B29="COLLEGE CLOSED"),0,Instructions!F6)</f>
        <v>0</v>
      </c>
      <c r="E29" s="140">
        <f>IF(OR($B29="HOLIDAY",$B29="COLLEGE CLOSED"),0,Instructions!G6)</f>
        <v>0</v>
      </c>
      <c r="F29" s="139">
        <f>IF(OR($B29="HOLIDAY",$B29="COLLEGE CLOSED"),0,Instructions!H6)</f>
        <v>0</v>
      </c>
      <c r="G29" s="140">
        <f>IF(OR($B29="HOLIDAY",$B29="COLLEGE CLOSED"),0,Instructions!I6)</f>
        <v>0</v>
      </c>
      <c r="H29" s="139">
        <f>IF(OR($B29="HOLIDAY",$B29="COLLEGE CLOSED"),0,Instructions!J6)</f>
        <v>0</v>
      </c>
      <c r="I29" s="140">
        <f>IF(OR($B29="HOLIDAY",$B29="COLLEGE CLOSED"),0,Instructions!K6)</f>
        <v>0</v>
      </c>
      <c r="J29" s="175">
        <f t="shared" si="1"/>
        <v>0</v>
      </c>
      <c r="K29" s="175"/>
    </row>
    <row r="30" spans="2:14" ht="21.95" customHeight="1">
      <c r="B30" s="39" t="str">
        <f>+LOOKUP(I4,PayPeriod,Week2Tuesday)</f>
        <v>Tuesday</v>
      </c>
      <c r="C30" s="40">
        <f>+LOOKUP(I4,PayPeriod,Week2TuesdayDate)</f>
        <v>43704</v>
      </c>
      <c r="D30" s="138">
        <f>IF(OR($B30="HOLIDAY",$B30="COLLEGE CLOSED"),0,Instructions!F7)</f>
        <v>0</v>
      </c>
      <c r="E30" s="140">
        <f>IF(OR($B30="HOLIDAY",$B30="COLLEGE CLOSED"),0,Instructions!G7)</f>
        <v>0</v>
      </c>
      <c r="F30" s="139">
        <f>IF(OR($B30="HOLIDAY",$B30="COLLEGE CLOSED"),0,Instructions!H7)</f>
        <v>0</v>
      </c>
      <c r="G30" s="140">
        <f>IF(OR($B30="HOLIDAY",$B30="COLLEGE CLOSED"),0,Instructions!I7)</f>
        <v>0</v>
      </c>
      <c r="H30" s="139">
        <f>IF(OR($B30="HOLIDAY",$B30="COLLEGE CLOSED"),0,Instructions!J7)</f>
        <v>0</v>
      </c>
      <c r="I30" s="140">
        <f>IF(OR($B30="HOLIDAY",$B30="COLLEGE CLOSED"),0,Instructions!K7)</f>
        <v>0</v>
      </c>
      <c r="J30" s="175">
        <f t="shared" si="1"/>
        <v>0</v>
      </c>
      <c r="K30" s="175"/>
    </row>
    <row r="31" spans="2:14" ht="21.95" customHeight="1">
      <c r="B31" s="39" t="str">
        <f>+LOOKUP(I4,PayPeriod,Week2Wednesday)</f>
        <v>Wednesday</v>
      </c>
      <c r="C31" s="40">
        <f>+LOOKUP(I4,PayPeriod,Week2WednesdayDate)</f>
        <v>43705</v>
      </c>
      <c r="D31" s="138">
        <f>IF(OR($B31="HOLIDAY",$B31="COLLEGE CLOSED"),0,Instructions!F8)</f>
        <v>0</v>
      </c>
      <c r="E31" s="140">
        <f>IF(OR($B31="HOLIDAY",$B31="COLLEGE CLOSED"),0,Instructions!G8)</f>
        <v>0</v>
      </c>
      <c r="F31" s="139">
        <f>IF(OR($B31="HOLIDAY",$B31="COLLEGE CLOSED"),0,Instructions!H8)</f>
        <v>0</v>
      </c>
      <c r="G31" s="140">
        <f>IF(OR($B31="HOLIDAY",$B31="COLLEGE CLOSED"),0,Instructions!I8)</f>
        <v>0</v>
      </c>
      <c r="H31" s="139">
        <f>IF(OR($B31="HOLIDAY",$B31="COLLEGE CLOSED"),0,Instructions!J8)</f>
        <v>0</v>
      </c>
      <c r="I31" s="140">
        <f>IF(OR($B31="HOLIDAY",$B31="COLLEGE CLOSED"),0,Instructions!K8)</f>
        <v>0</v>
      </c>
      <c r="J31" s="175">
        <f t="shared" si="1"/>
        <v>0</v>
      </c>
      <c r="K31" s="175"/>
    </row>
    <row r="32" spans="2:14" ht="21.95" customHeight="1">
      <c r="B32" s="39" t="str">
        <f>+LOOKUP(I4,PayPeriod,Week2Thursday)</f>
        <v>Thursday</v>
      </c>
      <c r="C32" s="40">
        <f>+LOOKUP(I4,PayPeriod,Week2ThursdayDate)</f>
        <v>43706</v>
      </c>
      <c r="D32" s="138">
        <f>IF(OR($B32="HOLIDAY",$B32="COLLEGE CLOSED"),0,Instructions!F9)</f>
        <v>0</v>
      </c>
      <c r="E32" s="140">
        <f>IF(OR($B32="HOLIDAY",$B32="COLLEGE CLOSED"),0,Instructions!G9)</f>
        <v>0</v>
      </c>
      <c r="F32" s="139">
        <f>IF(OR($B32="HOLIDAY",$B32="COLLEGE CLOSED"),0,Instructions!H9)</f>
        <v>0</v>
      </c>
      <c r="G32" s="140">
        <f>IF(OR($B32="HOLIDAY",$B32="COLLEGE CLOSED"),0,Instructions!I9)</f>
        <v>0</v>
      </c>
      <c r="H32" s="139">
        <f>IF(OR($B32="HOLIDAY",$B32="COLLEGE CLOSED"),0,Instructions!J9)</f>
        <v>0</v>
      </c>
      <c r="I32" s="140">
        <f>IF(OR($B32="HOLIDAY",$B32="COLLEGE CLOSED"),0,Instructions!K9)</f>
        <v>0</v>
      </c>
      <c r="J32" s="175">
        <f t="shared" si="1"/>
        <v>0</v>
      </c>
      <c r="K32" s="175"/>
    </row>
    <row r="33" spans="2:14" ht="21.95" customHeight="1" thickBot="1">
      <c r="B33" s="41" t="str">
        <f>+LOOKUP(I4,PayPeriod,Week2Friday)</f>
        <v>Friday</v>
      </c>
      <c r="C33" s="42">
        <f>+LOOKUP(I4,PayPeriod,Week2FridayDate)</f>
        <v>43707</v>
      </c>
      <c r="D33" s="141">
        <f>IF(OR($B33="HOLIDAY",$B33="COLLEGE CLOSED"),0,Instructions!F10)</f>
        <v>0</v>
      </c>
      <c r="E33" s="142">
        <f>IF(OR($B33="HOLIDAY",$B33="COLLEGE CLOSED"),0,Instructions!G10)</f>
        <v>0</v>
      </c>
      <c r="F33" s="143">
        <f>IF(OR($B33="HOLIDAY",$B33="COLLEGE CLOSED"),0,Instructions!H10)</f>
        <v>0</v>
      </c>
      <c r="G33" s="142">
        <f>IF(OR($B33="HOLIDAY",$B33="COLLEGE CLOSED"),0,Instructions!I10)</f>
        <v>0</v>
      </c>
      <c r="H33" s="143">
        <f>IF(OR($B33="HOLIDAY",$B33="COLLEGE CLOSED"),0,Instructions!J10)</f>
        <v>0</v>
      </c>
      <c r="I33" s="142">
        <f>IF(OR($B33="HOLIDAY",$B33="COLLEGE CLOSED"),0,Instructions!K10)</f>
        <v>0</v>
      </c>
      <c r="J33" s="174">
        <f t="shared" si="1"/>
        <v>0</v>
      </c>
      <c r="K33" s="174"/>
    </row>
    <row r="34" spans="2:14" ht="38.25" customHeight="1" thickTop="1" thickBot="1">
      <c r="B34" s="198" t="s">
        <v>134</v>
      </c>
      <c r="C34" s="199"/>
      <c r="D34" s="199"/>
      <c r="E34" s="71" t="str">
        <f>IF(AND(W2RawComp&lt;=0,OR(W2CompBox=TRUE,W2OTbox=TRUE)),"&lt; 40 Hours- Uncheck Box",IF(AND(W2CompBox=TRUE,W2OTbox=TRUE),"Check ONE box only",""))</f>
        <v/>
      </c>
      <c r="F34" s="58">
        <f>IF(W2RawComp&lt;0,0,IF(W2CompBox=TRUE,W2RawComp,0))</f>
        <v>0</v>
      </c>
      <c r="G34" s="202" t="s">
        <v>135</v>
      </c>
      <c r="H34" s="210"/>
      <c r="I34" s="80"/>
      <c r="J34" s="68" t="s">
        <v>136</v>
      </c>
      <c r="K34" s="81">
        <f>IF(SUM(W2Hours)=0,0,SUM(W2Hours))</f>
        <v>0</v>
      </c>
      <c r="M34" s="65">
        <f>IF(W2Worked+W2OtherHours=0,0,W2Worked+W2OtherHours-FortyHours)</f>
        <v>0</v>
      </c>
      <c r="N34" s="67" t="b">
        <v>0</v>
      </c>
    </row>
    <row r="35" spans="2:14" ht="39.75" customHeight="1" thickTop="1">
      <c r="B35" s="200" t="s">
        <v>137</v>
      </c>
      <c r="C35" s="201"/>
      <c r="D35" s="201"/>
      <c r="E35" s="201"/>
      <c r="F35" s="76">
        <f>IF(W2RawOT&lt;0,0,IF(W2OTbox=TRUE,W2RawOT,0))</f>
        <v>0</v>
      </c>
      <c r="G35" s="211" t="s">
        <v>138</v>
      </c>
      <c r="H35" s="212"/>
      <c r="I35" s="213"/>
      <c r="J35" s="70" t="s">
        <v>139</v>
      </c>
      <c r="K35" s="82">
        <f>IF(SUM(W2MustUseComp,W2Worked)=0,0,SUM(W2Worked,W2MustUseComp))</f>
        <v>0</v>
      </c>
      <c r="M35" s="65">
        <f>IF(W2Worked+W2OtherHours=0,0,W2Worked+W2OtherHours-FortyHours)</f>
        <v>0</v>
      </c>
      <c r="N35" s="67" t="b">
        <v>0</v>
      </c>
    </row>
    <row r="36" spans="2:14" ht="39.75" customHeight="1" thickBot="1">
      <c r="B36" s="77" t="s">
        <v>140</v>
      </c>
      <c r="C36" s="178"/>
      <c r="D36" s="179"/>
      <c r="E36" s="179"/>
      <c r="F36" s="180"/>
      <c r="G36" s="184"/>
      <c r="H36" s="185"/>
      <c r="I36" s="186"/>
      <c r="J36" s="69" t="s">
        <v>143</v>
      </c>
      <c r="K36" s="83">
        <f ca="1">IF(SUM(W2Worked:W2WorkedPlusComp,W2OtherHours)=0,0,W2Worked-W2COMP+W2OtherHours+W2MustUseComp)</f>
        <v>0</v>
      </c>
    </row>
    <row r="37" spans="2:14" s="101" customFormat="1" ht="25.5" customHeight="1" thickTop="1" thickBot="1">
      <c r="B37" s="16"/>
      <c r="C37" s="15"/>
      <c r="D37" s="15"/>
      <c r="E37" s="15"/>
      <c r="F37" s="15"/>
      <c r="G37" s="32"/>
      <c r="H37" s="55"/>
      <c r="I37" s="15"/>
      <c r="J37" s="56" t="s">
        <v>144</v>
      </c>
      <c r="K37" s="57">
        <f>((CEILING(SUM(W2COMP*1.5)/MinConv,15))/60)/24</f>
        <v>0</v>
      </c>
    </row>
    <row r="38" spans="2:14" ht="15.75" customHeight="1" thickTop="1">
      <c r="B38" s="190" t="s">
        <v>145</v>
      </c>
      <c r="C38" s="192" t="str">
        <f ca="1">IF(AND(W1RawComp&gt;0,SUM(W1COMP:W1OT)=0),"Week 1 | Check a box to choose overtime as compensatory time or pay.","")</f>
        <v/>
      </c>
      <c r="D38" s="192"/>
      <c r="E38" s="192"/>
      <c r="F38" s="192"/>
      <c r="G38" s="192" t="str">
        <f ca="1">IF(AND(W2RawComp&gt;0,SUM(W2COMP:W2OT)=0),"Week 2 | Check a box to choose overtime as compensatory time or pay.","")</f>
        <v/>
      </c>
      <c r="H38" s="192"/>
      <c r="I38" s="192"/>
      <c r="J38" s="192"/>
      <c r="K38" s="117"/>
    </row>
    <row r="39" spans="2:14" s="30" customFormat="1" ht="15" customHeight="1">
      <c r="B39" s="191"/>
      <c r="C39" s="193" t="str">
        <f>IF(AND(W1RawOT&gt;0,ISBLANK(W1OtReason)),"Week 1 | Add overtime rationale.","")</f>
        <v/>
      </c>
      <c r="D39" s="193"/>
      <c r="E39" s="194" t="str">
        <f>IF(AND(W1OtherHours&gt;0,ISBLANK(W1Notes)),"Week 1 | Add notes for other hours.","")</f>
        <v/>
      </c>
      <c r="F39" s="194"/>
      <c r="G39" s="193" t="str">
        <f>IF(AND(W2RawOT&gt;0,ISBLANK(W2OtReason)),"Week 2 | Add overtime rationale.","")</f>
        <v/>
      </c>
      <c r="H39" s="193"/>
      <c r="I39" s="195" t="str">
        <f>IF(AND(W2OtherHours&gt;0,ISBLANK(W2Notes)),"Week 2 | Add notes for other hours.","")</f>
        <v/>
      </c>
      <c r="J39" s="195"/>
      <c r="K39" s="116"/>
    </row>
    <row r="40" spans="2:14" ht="15" customHeight="1">
      <c r="B40" s="35" t="s">
        <v>146</v>
      </c>
      <c r="C40" s="187"/>
      <c r="D40" s="187"/>
      <c r="E40" s="187"/>
      <c r="F40" s="187"/>
      <c r="G40" s="118" t="s">
        <v>147</v>
      </c>
      <c r="H40" s="112"/>
      <c r="I40" s="188"/>
      <c r="J40" s="188"/>
      <c r="K40" s="188"/>
    </row>
    <row r="41" spans="2:14" s="30" customFormat="1" ht="36.75" customHeight="1">
      <c r="B41" s="189" t="str">
        <f>'Pay Periods'!B32:K32</f>
        <v>I hereby certify that this timesheet is a true account of all of the hours that I worked in this particular pay period. I understand that compensatory time, if applicable and chosen by me, is in lieu of overtime payment.</v>
      </c>
      <c r="C41" s="189"/>
      <c r="D41" s="189"/>
      <c r="E41" s="189"/>
      <c r="F41" s="189"/>
      <c r="G41" s="115" t="s">
        <v>148</v>
      </c>
      <c r="H41" s="111"/>
      <c r="I41" s="111"/>
      <c r="J41" s="111"/>
      <c r="K41" s="111"/>
    </row>
    <row r="42" spans="2:14" s="30" customFormat="1">
      <c r="B42" s="79"/>
      <c r="C42" s="79"/>
      <c r="D42" s="111"/>
      <c r="E42" s="111"/>
      <c r="G42" s="113"/>
      <c r="H42" s="111"/>
      <c r="I42" s="111"/>
      <c r="J42" s="111"/>
      <c r="K42" s="111"/>
    </row>
    <row r="43" spans="2:14" ht="19.5" customHeight="1">
      <c r="B43" s="35" t="s">
        <v>149</v>
      </c>
      <c r="C43" s="187"/>
      <c r="D43" s="187"/>
      <c r="E43" s="187"/>
      <c r="F43" s="187"/>
      <c r="G43" s="114" t="s">
        <v>150</v>
      </c>
      <c r="H43" s="112"/>
      <c r="I43" s="188"/>
      <c r="J43" s="188"/>
      <c r="K43" s="188"/>
    </row>
    <row r="44" spans="2:14">
      <c r="B44" s="119" t="s">
        <v>151</v>
      </c>
      <c r="C44" s="78"/>
      <c r="D44" s="112"/>
      <c r="E44" s="112"/>
      <c r="G44" s="115" t="str">
        <f>IF(OR(W1OTbox=TRUE,W2OTbox=TRUE),"Required","Not required")</f>
        <v>Not required</v>
      </c>
      <c r="H44" s="112"/>
      <c r="I44" s="112"/>
      <c r="J44" s="112"/>
      <c r="K44" s="112"/>
    </row>
    <row r="45" spans="2:14"/>
    <row r="46" spans="2:14" hidden="1"/>
    <row r="47" spans="2:14" hidden="1"/>
    <row r="48" spans="2:14" hidden="1"/>
    <row r="49" hidden="1"/>
    <row r="50" hidden="1"/>
    <row r="51" hidden="1"/>
    <row r="52" hidden="1"/>
    <row r="53" hidden="1"/>
    <row r="54" hidden="1"/>
    <row r="55" hidden="1"/>
    <row r="56" hidden="1"/>
    <row r="57" hidden="1"/>
    <row r="58" hidden="1"/>
    <row r="59" hidden="1"/>
    <row r="60" hidden="1"/>
    <row r="61" hidden="1"/>
    <row r="62" hidden="1"/>
    <row r="63" hidden="1"/>
    <row r="64" hidden="1"/>
    <row r="65" spans="2:2" hidden="1"/>
    <row r="66" spans="2:2" hidden="1"/>
    <row r="67" spans="2:2" hidden="1">
      <c r="B67" s="110"/>
    </row>
    <row r="68" spans="2:2" hidden="1">
      <c r="B68" s="110"/>
    </row>
  </sheetData>
  <sheetProtection algorithmName="SHA-512" hashValue="2h1zaLAqDGn08jHQkOKeq6b5HDWmAPopL4LC+YhUB2WA+M7rQ5erv8WScuqdd3P9sulzrHD+z11UsIRTT6o+Xw==" saltValue="kDaF8JftCPqVgsDNbWqX8w==" spinCount="100000" sheet="1" objects="1" scenarios="1" selectLockedCells="1"/>
  <mergeCells count="52">
    <mergeCell ref="C40:F40"/>
    <mergeCell ref="I40:K40"/>
    <mergeCell ref="B41:F41"/>
    <mergeCell ref="C43:F43"/>
    <mergeCell ref="I43:K43"/>
    <mergeCell ref="C36:F36"/>
    <mergeCell ref="G36:I36"/>
    <mergeCell ref="B38:B39"/>
    <mergeCell ref="C38:F38"/>
    <mergeCell ref="G38:J38"/>
    <mergeCell ref="C39:D39"/>
    <mergeCell ref="E39:F39"/>
    <mergeCell ref="G39:H39"/>
    <mergeCell ref="I39:J39"/>
    <mergeCell ref="J32:K32"/>
    <mergeCell ref="J33:K33"/>
    <mergeCell ref="B34:D34"/>
    <mergeCell ref="G34:H34"/>
    <mergeCell ref="B35:E35"/>
    <mergeCell ref="G35:I35"/>
    <mergeCell ref="J31:K31"/>
    <mergeCell ref="B21:D21"/>
    <mergeCell ref="G21:H21"/>
    <mergeCell ref="B22:E22"/>
    <mergeCell ref="G22:I22"/>
    <mergeCell ref="C23:F23"/>
    <mergeCell ref="G23:I23"/>
    <mergeCell ref="J26:K26"/>
    <mergeCell ref="J27:K27"/>
    <mergeCell ref="J28:K28"/>
    <mergeCell ref="J29:K29"/>
    <mergeCell ref="J30:K30"/>
    <mergeCell ref="J20:K20"/>
    <mergeCell ref="B8:C8"/>
    <mergeCell ref="D8:F8"/>
    <mergeCell ref="G8:H8"/>
    <mergeCell ref="B10:K10"/>
    <mergeCell ref="J13:K13"/>
    <mergeCell ref="J14:K14"/>
    <mergeCell ref="J15:K15"/>
    <mergeCell ref="J16:K16"/>
    <mergeCell ref="J17:K17"/>
    <mergeCell ref="J18:K18"/>
    <mergeCell ref="J19:K19"/>
    <mergeCell ref="C2:I2"/>
    <mergeCell ref="B4:C4"/>
    <mergeCell ref="D4:F4"/>
    <mergeCell ref="G4:H4"/>
    <mergeCell ref="B6:C6"/>
    <mergeCell ref="D6:F6"/>
    <mergeCell ref="G6:H6"/>
    <mergeCell ref="I6:J6"/>
  </mergeCells>
  <conditionalFormatting sqref="B14:C20 J14:K20">
    <cfRule type="expression" dxfId="505" priority="20" stopIfTrue="1">
      <formula>OR($B14="HOLIDAY",$B14="COLLEGE CLOSED")</formula>
    </cfRule>
  </conditionalFormatting>
  <conditionalFormatting sqref="B27:C33 J27:K33">
    <cfRule type="expression" dxfId="504" priority="19" stopIfTrue="1">
      <formula>OR($B27="HOLIDAY",$B27="COLLEGE CLOSED")</formula>
    </cfRule>
  </conditionalFormatting>
  <conditionalFormatting sqref="C23">
    <cfRule type="expression" dxfId="503" priority="18" stopIfTrue="1">
      <formula>$M$21&gt;0</formula>
    </cfRule>
  </conditionalFormatting>
  <conditionalFormatting sqref="B21:B23">
    <cfRule type="expression" dxfId="502" priority="21" stopIfTrue="1">
      <formula>M$21&gt;0</formula>
    </cfRule>
  </conditionalFormatting>
  <conditionalFormatting sqref="F21:F22">
    <cfRule type="expression" dxfId="501" priority="17" stopIfTrue="1">
      <formula>$M$21&gt;0</formula>
    </cfRule>
  </conditionalFormatting>
  <conditionalFormatting sqref="F25:K25">
    <cfRule type="expression" dxfId="500" priority="16" stopIfTrue="1">
      <formula>$K25&gt;0</formula>
    </cfRule>
  </conditionalFormatting>
  <conditionalFormatting sqref="F12:K12">
    <cfRule type="expression" dxfId="499" priority="15" stopIfTrue="1">
      <formula>$K12&gt;0</formula>
    </cfRule>
  </conditionalFormatting>
  <conditionalFormatting sqref="B34:B36">
    <cfRule type="expression" dxfId="498" priority="14" stopIfTrue="1">
      <formula>$M$34&gt;0</formula>
    </cfRule>
  </conditionalFormatting>
  <conditionalFormatting sqref="F34:F35">
    <cfRule type="expression" dxfId="497" priority="13" stopIfTrue="1">
      <formula>$M$34&gt;0</formula>
    </cfRule>
  </conditionalFormatting>
  <conditionalFormatting sqref="J37:K37">
    <cfRule type="expression" dxfId="496" priority="12" stopIfTrue="1">
      <formula>$K$37&gt;0</formula>
    </cfRule>
  </conditionalFormatting>
  <conditionalFormatting sqref="C36">
    <cfRule type="expression" dxfId="495" priority="11" stopIfTrue="1">
      <formula>$M$34&gt;0</formula>
    </cfRule>
  </conditionalFormatting>
  <conditionalFormatting sqref="D27:I33 D14:I20">
    <cfRule type="cellIs" dxfId="494" priority="10" stopIfTrue="1" operator="equal">
      <formula>0</formula>
    </cfRule>
  </conditionalFormatting>
  <conditionalFormatting sqref="E21">
    <cfRule type="expression" dxfId="493" priority="9" stopIfTrue="1">
      <formula>$F$21&lt;&gt;""</formula>
    </cfRule>
  </conditionalFormatting>
  <conditionalFormatting sqref="E34">
    <cfRule type="expression" dxfId="492" priority="8" stopIfTrue="1">
      <formula>$F$34&lt;&gt;""</formula>
    </cfRule>
  </conditionalFormatting>
  <conditionalFormatting sqref="C38">
    <cfRule type="cellIs" dxfId="491" priority="7" operator="notEqual">
      <formula>""</formula>
    </cfRule>
  </conditionalFormatting>
  <conditionalFormatting sqref="C39">
    <cfRule type="cellIs" dxfId="490" priority="6" operator="notEqual">
      <formula>""</formula>
    </cfRule>
  </conditionalFormatting>
  <conditionalFormatting sqref="B38">
    <cfRule type="expression" dxfId="489" priority="5">
      <formula>OR(C38&lt;&gt;"",C39&lt;&gt;"",G39&lt;&gt;"")</formula>
    </cfRule>
  </conditionalFormatting>
  <conditionalFormatting sqref="E39">
    <cfRule type="cellIs" dxfId="488" priority="4" operator="notEqual">
      <formula>""</formula>
    </cfRule>
  </conditionalFormatting>
  <conditionalFormatting sqref="G38">
    <cfRule type="cellIs" dxfId="487" priority="3" operator="notEqual">
      <formula>""</formula>
    </cfRule>
  </conditionalFormatting>
  <conditionalFormatting sqref="G39">
    <cfRule type="cellIs" dxfId="486" priority="2" operator="notEqual">
      <formula>""</formula>
    </cfRule>
  </conditionalFormatting>
  <conditionalFormatting sqref="I39">
    <cfRule type="cellIs" dxfId="485" priority="1" operator="notEqual">
      <formula>""</formula>
    </cfRule>
  </conditionalFormatting>
  <conditionalFormatting sqref="B39">
    <cfRule type="expression" dxfId="484" priority="22">
      <formula>OR(C39&lt;&gt;"",C40&lt;&gt;"",#REF!&lt;&gt;"")</formula>
    </cfRule>
  </conditionalFormatting>
  <dataValidations count="1">
    <dataValidation type="time" allowBlank="1" showErrorMessage="1" errorTitle="Oops!" error="Enter a time later than 12:00 AM and before 11:59 PM." sqref="D14:I20 D27:I33" xr:uid="{00000000-0002-0000-0800-000000000000}">
      <formula1>0.000694444444444444</formula1>
      <formula2>0.999305555555556</formula2>
    </dataValidation>
  </dataValidations>
  <printOptions horizontalCentered="1"/>
  <pageMargins left="0.25" right="0.25" top="0.75" bottom="0.75" header="0.3" footer="0.3"/>
  <pageSetup scale="7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HCCEP_OriginalDocumentUrl xmlns="18ef2d74-e9f6-44b9-9274-bf89c02c67d6">
      <Url>https://heartland0.sharepoint.com/sites/hep/departments/businessoffice/FormsPolicies/TimesheetFY20.xlsx</Url>
      <Description>https://heartland0.sharepoint.com/sites/hep/departments/businessoffice/FormsPolicies/TimesheetFY20.xlsx</Description>
    </HCCEP_OriginalDocumentUrl>
    <TaxCatchAll xmlns="18ef2d74-e9f6-44b9-9274-bf89c02c67d6"/>
    <h4265eb88ca44184b1babb01436e1122 xmlns="18ef2d74-e9f6-44b9-9274-bf89c02c67d6">
      <Terms xmlns="http://schemas.microsoft.com/office/infopath/2007/PartnerControls"/>
    </h4265eb88ca44184b1babb01436e1122>
    <Add_x0020_document_x0020_url_x0028_1_x0029_ xmlns="c57baa5f-f4c7-4a93-91e0-640fd1b389fe">
      <Url>https://heartland0.sharepoint.com/sites/hep/departments/businessoffice/_layouts/15/wrkstat.aspx?List=c57baa5f-f4c7-4a93-91e0-640fd1b389fe&amp;WorkflowInstanceName=a55b896b-b90d-4d33-8c7e-cae6a89d8c31</Url>
      <Description>Stage 1</Description>
    </Add_x0020_document_x0020_url_x0028_1_x0029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144012617B8A34DA3755FBF84EC7519" ma:contentTypeVersion="11" ma:contentTypeDescription="Create a new document." ma:contentTypeScope="" ma:versionID="bb1d8660128515ac0b04a811643bd795">
  <xsd:schema xmlns:xsd="http://www.w3.org/2001/XMLSchema" xmlns:xs="http://www.w3.org/2001/XMLSchema" xmlns:p="http://schemas.microsoft.com/office/2006/metadata/properties" xmlns:ns2="18ef2d74-e9f6-44b9-9274-bf89c02c67d6" xmlns:ns3="c57baa5f-f4c7-4a93-91e0-640fd1b389fe" xmlns:ns4="a96686db-e98a-4f98-871c-fa3a1d2d4ade" targetNamespace="http://schemas.microsoft.com/office/2006/metadata/properties" ma:root="true" ma:fieldsID="c7c2affd6c9d7fdc015dd8f32aca961c" ns2:_="" ns3:_="" ns4:_="">
    <xsd:import namespace="18ef2d74-e9f6-44b9-9274-bf89c02c67d6"/>
    <xsd:import namespace="c57baa5f-f4c7-4a93-91e0-640fd1b389fe"/>
    <xsd:import namespace="a96686db-e98a-4f98-871c-fa3a1d2d4ade"/>
    <xsd:element name="properties">
      <xsd:complexType>
        <xsd:sequence>
          <xsd:element name="documentManagement">
            <xsd:complexType>
              <xsd:all>
                <xsd:element ref="ns2:h4265eb88ca44184b1babb01436e1122" minOccurs="0"/>
                <xsd:element ref="ns2:TaxCatchAll" minOccurs="0"/>
                <xsd:element ref="ns2:HCCEP_OriginalDocumentUrl" minOccurs="0"/>
                <xsd:element ref="ns3:Add_x0020_document_x0020_url_x0028_1_x0029_" minOccurs="0"/>
                <xsd:element ref="ns3:MediaServiceMetadata" minOccurs="0"/>
                <xsd:element ref="ns3:MediaServiceFastMetadata" minOccurs="0"/>
                <xsd:element ref="ns3:MediaServiceEventHashCode" minOccurs="0"/>
                <xsd:element ref="ns3:MediaServiceGenerationTim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f2d74-e9f6-44b9-9274-bf89c02c67d6" elementFormDefault="qualified">
    <xsd:import namespace="http://schemas.microsoft.com/office/2006/documentManagement/types"/>
    <xsd:import namespace="http://schemas.microsoft.com/office/infopath/2007/PartnerControls"/>
    <xsd:element name="h4265eb88ca44184b1babb01436e1122" ma:index="8" nillable="true" ma:taxonomy="true" ma:internalName="h4265eb88ca44184b1babb01436e1122" ma:taxonomyFieldName="HCCEP_DocumentType" ma:displayName="Document Type" ma:default="" ma:fieldId="{14265eb8-8ca4-4184-b1ba-bb01436e1122}" ma:sspId="555e5fa6-89b2-4ba2-b1e2-ddb57834cca4" ma:termSetId="d242cb51-645a-434f-b48a-5c5d6cc95f2d"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9b93502-7dd5-4b83-8a63-d7b2d668a44b}" ma:internalName="TaxCatchAll" ma:showField="CatchAllData" ma:web="18ef2d74-e9f6-44b9-9274-bf89c02c67d6">
      <xsd:complexType>
        <xsd:complexContent>
          <xsd:extension base="dms:MultiChoiceLookup">
            <xsd:sequence>
              <xsd:element name="Value" type="dms:Lookup" maxOccurs="unbounded" minOccurs="0" nillable="true"/>
            </xsd:sequence>
          </xsd:extension>
        </xsd:complexContent>
      </xsd:complexType>
    </xsd:element>
    <xsd:element name="HCCEP_OriginalDocumentUrl" ma:index="11" nillable="true" ma:displayName="Original Document Url" ma:description="Workflow will copy the original document url into this column" ma:format="Hyperlink" ma:internalName="HCCEP_OriginalDocument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7baa5f-f4c7-4a93-91e0-640fd1b389fe" elementFormDefault="qualified">
    <xsd:import namespace="http://schemas.microsoft.com/office/2006/documentManagement/types"/>
    <xsd:import namespace="http://schemas.microsoft.com/office/infopath/2007/PartnerControls"/>
    <xsd:element name="Add_x0020_document_x0020_url_x0028_1_x0029_" ma:index="12" nillable="true" ma:displayName="Add document url" ma:internalName="Add_x0020_document_x0020_url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6686db-e98a-4f98-871c-fa3a1d2d4ad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FE7B1-30CE-4699-8727-AFE43F5F995C}"/>
</file>

<file path=customXml/itemProps2.xml><?xml version="1.0" encoding="utf-8"?>
<ds:datastoreItem xmlns:ds="http://schemas.openxmlformats.org/officeDocument/2006/customXml" ds:itemID="{D2C95175-DBEF-463C-9972-1EC669AC0B41}"/>
</file>

<file path=customXml/itemProps3.xml><?xml version="1.0" encoding="utf-8"?>
<ds:datastoreItem xmlns:ds="http://schemas.openxmlformats.org/officeDocument/2006/customXml" ds:itemID="{0E3E3432-667A-4CC9-8371-E5DB7313EB4F}"/>
</file>

<file path=customXml/itemProps4.xml><?xml version="1.0" encoding="utf-8"?>
<ds:datastoreItem xmlns:ds="http://schemas.openxmlformats.org/officeDocument/2006/customXml" ds:itemID="{4FC50D51-5D39-4081-8B99-CC25C392AF94}"/>
</file>

<file path=docProps/app.xml><?xml version="1.0" encoding="utf-8"?>
<Properties xmlns="http://schemas.openxmlformats.org/officeDocument/2006/extended-properties" xmlns:vt="http://schemas.openxmlformats.org/officeDocument/2006/docPropsVTypes">
  <Application>Microsoft Excel Online</Application>
  <Manager/>
  <Company>Heartland Community College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Douglas E. Minter</dc:creator>
  <cp:keywords/>
  <dc:description/>
  <cp:lastModifiedBy/>
  <cp:revision/>
  <dcterms:created xsi:type="dcterms:W3CDTF">2001-02-24T04:40:33Z</dcterms:created>
  <dcterms:modified xsi:type="dcterms:W3CDTF">2019-06-25T15:11:57Z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0x0101002144012617B8A34DA3755FBF84EC7519</vt:lpwstr>
  </property>
  <property fmtid="{D5CDD505-2E9C-101B-9397-08002B2CF9AE}" pid="3" name="HCCEP_DocumentType">
    <vt:lpwstr/>
  </property>
</Properties>
</file>